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Користувач\OneDrive\Робочий стіл\АЯКС\"/>
    </mc:Choice>
  </mc:AlternateContent>
  <xr:revisionPtr revIDLastSave="0" documentId="13_ncr:1_{011C561F-43BD-40B3-99FC-C2A64701F0E0}" xr6:coauthVersionLast="47" xr6:coauthVersionMax="47" xr10:uidLastSave="{00000000-0000-0000-0000-000000000000}"/>
  <bookViews>
    <workbookView xWindow="-108" yWindow="-108" windowWidth="23256" windowHeight="12576" tabRatio="654" xr2:uid="{00000000-000D-0000-FFFF-FFFF00000000}"/>
  </bookViews>
  <sheets>
    <sheet name="Intrusion protection | Baseline" sheetId="1" r:id="rId1"/>
    <sheet name="Video surveillanc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4" l="1"/>
  <c r="D84" i="4"/>
  <c r="D83" i="4"/>
  <c r="D82" i="4"/>
  <c r="D149" i="1"/>
  <c r="D148" i="1"/>
  <c r="D147" i="1"/>
  <c r="D146" i="1"/>
  <c r="D141" i="1"/>
  <c r="D140" i="1"/>
  <c r="D139" i="1"/>
  <c r="D138" i="1"/>
  <c r="D137" i="1"/>
  <c r="D136" i="1"/>
  <c r="D135" i="1"/>
  <c r="D134" i="1"/>
  <c r="D129" i="1"/>
  <c r="D128" i="1"/>
  <c r="D127" i="1"/>
  <c r="D126" i="1"/>
  <c r="D125" i="1"/>
  <c r="D124" i="1"/>
  <c r="D123" i="1"/>
  <c r="D12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88" i="1"/>
  <c r="D87" i="1"/>
  <c r="D86" i="1"/>
  <c r="D85" i="1"/>
  <c r="D84" i="1"/>
  <c r="D83" i="1"/>
  <c r="D76" i="1"/>
  <c r="D75" i="1"/>
  <c r="D74" i="1"/>
  <c r="D73" i="1"/>
  <c r="D72" i="1"/>
  <c r="D69" i="1"/>
  <c r="D68" i="1"/>
  <c r="D67" i="1"/>
  <c r="D66" i="1"/>
  <c r="D65" i="1"/>
  <c r="D64" i="1"/>
  <c r="D63" i="1"/>
  <c r="D62" i="1"/>
  <c r="D61" i="1"/>
  <c r="D60" i="1"/>
  <c r="D55" i="1"/>
  <c r="D54" i="1"/>
  <c r="D49" i="1"/>
  <c r="D48" i="1"/>
  <c r="D47" i="1"/>
  <c r="D46" i="1"/>
  <c r="D41" i="1"/>
  <c r="D40" i="1"/>
  <c r="D39" i="1"/>
  <c r="D38" i="1"/>
  <c r="D30" i="1"/>
  <c r="D29" i="1"/>
  <c r="D28" i="1"/>
  <c r="D27" i="1"/>
  <c r="D26" i="1"/>
  <c r="D25" i="1"/>
  <c r="D24" i="1"/>
  <c r="D23" i="1"/>
  <c r="D18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<sst xmlns="http://schemas.openxmlformats.org/spreadsheetml/2006/main" count="821" uniqueCount="304">
  <si>
    <t xml:space="preserve">       New generation of
       wireless security systems</t>
  </si>
  <si>
    <t>Baseline</t>
  </si>
  <si>
    <t>Стартові комплекти</t>
  </si>
  <si>
    <t>Посилання</t>
  </si>
  <si>
    <t>Артикул</t>
  </si>
  <si>
    <t>Код</t>
  </si>
  <si>
    <t>Пристрій</t>
  </si>
  <si>
    <t>Колір</t>
  </si>
  <si>
    <t>РРЦ, ₴*</t>
  </si>
  <si>
    <t>Link</t>
  </si>
  <si>
    <t>25456.56.BL1</t>
  </si>
  <si>
    <t xml:space="preserve"> StarterKit    </t>
  </si>
  <si>
    <t>black</t>
  </si>
  <si>
    <t>9699</t>
  </si>
  <si>
    <t>25464.56.WH1</t>
  </si>
  <si>
    <t>white</t>
  </si>
  <si>
    <t>35973.102.BL1</t>
  </si>
  <si>
    <t xml:space="preserve"> StarterKit 2</t>
  </si>
  <si>
    <t>12099</t>
  </si>
  <si>
    <t>35974.102.WH1</t>
  </si>
  <si>
    <t>117594.58.BL1</t>
  </si>
  <si>
    <t xml:space="preserve"> StarterKit Cam (HDR)</t>
  </si>
  <si>
    <t>14699</t>
  </si>
  <si>
    <t>117595.58.WH1</t>
  </si>
  <si>
    <t>117596.66.BL1</t>
  </si>
  <si>
    <t xml:space="preserve"> StarterKit Cam Plus (HDR)</t>
  </si>
  <si>
    <t>19499</t>
  </si>
  <si>
    <t>117597.66.WH1</t>
  </si>
  <si>
    <t>Централі</t>
  </si>
  <si>
    <t>25451.01.BL1</t>
  </si>
  <si>
    <t xml:space="preserve">Hub (2G) Jeweller </t>
  </si>
  <si>
    <t>25452.01.WH1</t>
  </si>
  <si>
    <t>25445.40.BL1</t>
  </si>
  <si>
    <t xml:space="preserve">Hub 2 (2G) Jeweller </t>
  </si>
  <si>
    <t>25447.40.WH1</t>
  </si>
  <si>
    <t>38872.108.BL1</t>
  </si>
  <si>
    <t xml:space="preserve">Hub 2 (4G) Jeweller </t>
  </si>
  <si>
    <t>38873.108.WH1</t>
  </si>
  <si>
    <t>25449.40.BL1</t>
  </si>
  <si>
    <t xml:space="preserve">Hub 2 Plus Jeweller </t>
  </si>
  <si>
    <t>25450.40.WH1</t>
  </si>
  <si>
    <t>93602.263.BL1</t>
  </si>
  <si>
    <t>Hub BP Jeweller</t>
  </si>
  <si>
    <t>93601.263.WH1</t>
  </si>
  <si>
    <t>147147.312.NC</t>
  </si>
  <si>
    <t xml:space="preserve">Hub BP Jeweller (without casing) </t>
  </si>
  <si>
    <t>-</t>
  </si>
  <si>
    <t>Ретранслятори</t>
  </si>
  <si>
    <t>38206.37.BL1</t>
  </si>
  <si>
    <t xml:space="preserve"> ReX    </t>
  </si>
  <si>
    <t>38205.37.WH1</t>
  </si>
  <si>
    <t>38208.106.BL1</t>
  </si>
  <si>
    <t xml:space="preserve"> ReX 2   </t>
  </si>
  <si>
    <t>38207.106.WH1</t>
  </si>
  <si>
    <t xml:space="preserve"> ReX 2    </t>
  </si>
  <si>
    <t>Датчики відчинення</t>
  </si>
  <si>
    <t>38098.03.BL1</t>
  </si>
  <si>
    <t xml:space="preserve"> DoorProtect    </t>
  </si>
  <si>
    <t>38099.03.WH1</t>
  </si>
  <si>
    <t>38100.21.BL1</t>
  </si>
  <si>
    <t xml:space="preserve"> DoorProtect Plus    </t>
  </si>
  <si>
    <t>38101.13.WH1</t>
  </si>
  <si>
    <t>Датчики розбиття скла</t>
  </si>
  <si>
    <t>38108.05.BL1</t>
  </si>
  <si>
    <t xml:space="preserve"> GlassProtect    </t>
  </si>
  <si>
    <t>38109.05.WH1</t>
  </si>
  <si>
    <t>Датчики руху</t>
  </si>
  <si>
    <t>38194.09.BL1</t>
  </si>
  <si>
    <t xml:space="preserve">MotionProtect    </t>
  </si>
  <si>
    <t>38193.09.WH1</t>
  </si>
  <si>
    <t>38199.02.BL1</t>
  </si>
  <si>
    <t xml:space="preserve">MotionProtect Plus    </t>
  </si>
  <si>
    <t>38198.02.WH1</t>
  </si>
  <si>
    <t>38096.06.BL1</t>
  </si>
  <si>
    <t xml:space="preserve">CombiProtect    </t>
  </si>
  <si>
    <t>38097.06.WH1</t>
  </si>
  <si>
    <t>38197.33.WH1</t>
  </si>
  <si>
    <t xml:space="preserve">MotionProtect Outdoor    </t>
  </si>
  <si>
    <t>38216.60.WH</t>
  </si>
  <si>
    <t xml:space="preserve">Hood (MPO)  </t>
  </si>
  <si>
    <t>38192.84.WH1</t>
  </si>
  <si>
    <t xml:space="preserve">MotionCam Outdoor    </t>
  </si>
  <si>
    <t>39293.121.WH1</t>
  </si>
  <si>
    <t xml:space="preserve">MotionCam Outdoor (PhOD) Jeweller    </t>
  </si>
  <si>
    <t>99164.282.WH1</t>
  </si>
  <si>
    <t>MotionCam Outdoor HighMount (PhOD) Jeweller</t>
  </si>
  <si>
    <t>101441.289.WH1</t>
  </si>
  <si>
    <t>Curtain Outdoor Jeweller</t>
  </si>
  <si>
    <t>39055.81.WH1</t>
  </si>
  <si>
    <t xml:space="preserve">DualCurtain Outdoor    </t>
  </si>
  <si>
    <t>38196.36.BL1</t>
  </si>
  <si>
    <t xml:space="preserve">MotionProtect Curtain    </t>
  </si>
  <si>
    <t>38195.36.WH1</t>
  </si>
  <si>
    <t>117743.307.BL1</t>
  </si>
  <si>
    <t>MotionCam (HDR)</t>
  </si>
  <si>
    <t>117744.307.WH1</t>
  </si>
  <si>
    <t>119281.310.BL1</t>
  </si>
  <si>
    <t>MotionCam (PhOD) (HDR)</t>
  </si>
  <si>
    <t>119282.310.WH1</t>
  </si>
  <si>
    <t>Керування та тривожні кнопки</t>
  </si>
  <si>
    <t>38248.12.BL1</t>
  </si>
  <si>
    <t xml:space="preserve"> Keypad    </t>
  </si>
  <si>
    <t>38249.12.WH1</t>
  </si>
  <si>
    <t>38252.83.BL1</t>
  </si>
  <si>
    <t xml:space="preserve"> Keypad Plus    </t>
  </si>
  <si>
    <t>38253.83.WH1</t>
  </si>
  <si>
    <t>58454.148.BL1</t>
  </si>
  <si>
    <t xml:space="preserve"> KeyPad TouchScreen    </t>
  </si>
  <si>
    <t>58455.148.WH1</t>
  </si>
  <si>
    <t>99968.286.BL1</t>
  </si>
  <si>
    <t>KeyPad Outdoor</t>
  </si>
  <si>
    <t>99967.286.WH1</t>
  </si>
  <si>
    <t>99969.286.GP1</t>
  </si>
  <si>
    <t>graphite</t>
  </si>
  <si>
    <t>38220.89.BL</t>
  </si>
  <si>
    <t xml:space="preserve"> Pass (3pcs)   </t>
  </si>
  <si>
    <t>38224.89.WH</t>
  </si>
  <si>
    <t>38218.89.BL</t>
  </si>
  <si>
    <t xml:space="preserve"> Pass (10pcs)   </t>
  </si>
  <si>
    <t>38222.89.WH</t>
  </si>
  <si>
    <t xml:space="preserve"> Pass (10pcs)  </t>
  </si>
  <si>
    <t>38217.89.BL</t>
  </si>
  <si>
    <t xml:space="preserve"> Pass (100pcs)   </t>
  </si>
  <si>
    <t>23503.89.WH</t>
  </si>
  <si>
    <t>38228.90.BL</t>
  </si>
  <si>
    <t xml:space="preserve"> Tag (3pcs)   </t>
  </si>
  <si>
    <t>38232.90.WH</t>
  </si>
  <si>
    <t>38226.90.BL</t>
  </si>
  <si>
    <t xml:space="preserve"> Tag (10pcs)   </t>
  </si>
  <si>
    <t>38230.90.WH</t>
  </si>
  <si>
    <t>38225.90.BL</t>
  </si>
  <si>
    <t xml:space="preserve"> Tag (100pcs)   </t>
  </si>
  <si>
    <t>38229.90.WH</t>
  </si>
  <si>
    <t>38094.26.BL1</t>
  </si>
  <si>
    <t xml:space="preserve"> Button    </t>
  </si>
  <si>
    <t>38095.26.WH1</t>
  </si>
  <si>
    <t>38102.79.BL1</t>
  </si>
  <si>
    <t xml:space="preserve"> DoubleButton    </t>
  </si>
  <si>
    <t>38103.79.WH1</t>
  </si>
  <si>
    <t>38214.82.BL</t>
  </si>
  <si>
    <t xml:space="preserve"> Holder for Button/DoubleButton   </t>
  </si>
  <si>
    <t>38215.82.WH</t>
  </si>
  <si>
    <t>38167.04.BL1</t>
  </si>
  <si>
    <t xml:space="preserve"> SpaceControl    </t>
  </si>
  <si>
    <t>38166.04.WH1</t>
  </si>
  <si>
    <t>Голосові модулі</t>
  </si>
  <si>
    <t>87531.180.BL1</t>
  </si>
  <si>
    <t>SpeakerPhone Jeweller</t>
  </si>
  <si>
    <t>87530.180.WH1</t>
  </si>
  <si>
    <t>Сирени</t>
  </si>
  <si>
    <t>38179.07.BL1</t>
  </si>
  <si>
    <t xml:space="preserve">StreetSiren    </t>
  </si>
  <si>
    <t>38178.07.WH1</t>
  </si>
  <si>
    <t>38110.11.BL1</t>
  </si>
  <si>
    <t xml:space="preserve">HomeSiren    </t>
  </si>
  <si>
    <t>38111.11.WH1</t>
  </si>
  <si>
    <t>38181.61.BL1</t>
  </si>
  <si>
    <t xml:space="preserve">StreetSiren DoubleDeck    </t>
  </si>
  <si>
    <t>38180.61.WH1</t>
  </si>
  <si>
    <t>20379.63.BL1</t>
  </si>
  <si>
    <t>Brandplate for StreetSiren DoubleDeck (10pcs)</t>
  </si>
  <si>
    <t>39279.63.WH</t>
  </si>
  <si>
    <t>Модулі інтеграції</t>
  </si>
  <si>
    <t>38187.92.BL1</t>
  </si>
  <si>
    <t xml:space="preserve"> vhfBridge   </t>
  </si>
  <si>
    <t>38186.92.WH1</t>
  </si>
  <si>
    <t xml:space="preserve"> vhfBridge    </t>
  </si>
  <si>
    <t>33614.92.WH1</t>
  </si>
  <si>
    <t xml:space="preserve"> vhfBridge Lite    </t>
  </si>
  <si>
    <t>38184.18.NC1</t>
  </si>
  <si>
    <t xml:space="preserve"> Transmitter   </t>
  </si>
  <si>
    <t>38201.62.BL1</t>
  </si>
  <si>
    <t xml:space="preserve"> MultiTransmitter    </t>
  </si>
  <si>
    <t>38200.62.WH1</t>
  </si>
  <si>
    <t>38202.14.NC1</t>
  </si>
  <si>
    <t xml:space="preserve"> ocBridge Plus   </t>
  </si>
  <si>
    <t>5260.15.NC1</t>
  </si>
  <si>
    <t xml:space="preserve"> uartBridge   </t>
  </si>
  <si>
    <t>Блоки живлення</t>
  </si>
  <si>
    <t>38212.54.NC</t>
  </si>
  <si>
    <t xml:space="preserve"> 12V PSU for Hub/Hub Plus/ReX  </t>
  </si>
  <si>
    <t>18098.55.NC</t>
  </si>
  <si>
    <t xml:space="preserve"> 12V PSU for Hub 2 / ReX 2  </t>
  </si>
  <si>
    <t xml:space="preserve">59359.94.NC </t>
  </si>
  <si>
    <t xml:space="preserve"> 12-24V PSU for Hub 2 / Hub 2 Plus / ReX 2  </t>
  </si>
  <si>
    <t>20763.78.NC</t>
  </si>
  <si>
    <t xml:space="preserve"> 6V PSU for Hub 2  </t>
  </si>
  <si>
    <t>Зовнішня антена</t>
  </si>
  <si>
    <t>104117.290.NC</t>
  </si>
  <si>
    <t>ExternalAntenna</t>
  </si>
  <si>
    <t>Батарея для Hub BP Jeweller</t>
  </si>
  <si>
    <t>121874.313.NC</t>
  </si>
  <si>
    <t>Internal battery NB (7.2V/95Ah)</t>
  </si>
  <si>
    <t>Internal battery RB (6.4V/36Ah)</t>
  </si>
  <si>
    <t>grey</t>
  </si>
  <si>
    <t>WiFi камери для приміщення</t>
  </si>
  <si>
    <t>111567.303.BL1</t>
  </si>
  <si>
    <t>IndoorCam</t>
  </si>
  <si>
    <t>111566.303.WH1</t>
  </si>
  <si>
    <t>Відеодзвінок</t>
  </si>
  <si>
    <t>66391.125.BL1</t>
  </si>
  <si>
    <t>DoorBell</t>
  </si>
  <si>
    <t>66392.125.GP1</t>
  </si>
  <si>
    <t>66393.125.GR1</t>
  </si>
  <si>
    <t>66390.125.WH1</t>
  </si>
  <si>
    <t>Дротові IP-камери</t>
  </si>
  <si>
    <t>64924.197.BL1</t>
  </si>
  <si>
    <t xml:space="preserve">TurretCam (5 Mp/2.8 mm) </t>
  </si>
  <si>
    <t>64923.197.WH1</t>
  </si>
  <si>
    <t>64926.197.BL1</t>
  </si>
  <si>
    <t xml:space="preserve">TurretCam (5 Mp/4 mm) </t>
  </si>
  <si>
    <t>64925.197.WH1</t>
  </si>
  <si>
    <t>64928.197.BL1</t>
  </si>
  <si>
    <t xml:space="preserve">TurretCam (8 Mp/2.8 mm) </t>
  </si>
  <si>
    <t>64927.197.WH1</t>
  </si>
  <si>
    <t>64930.197.BL1</t>
  </si>
  <si>
    <t xml:space="preserve">TurretCam (8 Mp/4 mm) </t>
  </si>
  <si>
    <t>64929.197.WH1</t>
  </si>
  <si>
    <t>79024.217.BL1</t>
  </si>
  <si>
    <t xml:space="preserve">BulletCam (5 Mp/2.8 mm) </t>
  </si>
  <si>
    <t>79028.217.WH1</t>
  </si>
  <si>
    <t>79025.217.BL1</t>
  </si>
  <si>
    <t xml:space="preserve">BulletCam (5 Mp/4 mm) </t>
  </si>
  <si>
    <t>79029.217.WH1</t>
  </si>
  <si>
    <t>79026.217.BL1</t>
  </si>
  <si>
    <t xml:space="preserve">BulletCam (8 Mp/2.8 mm) </t>
  </si>
  <si>
    <t>79030.217.WH1</t>
  </si>
  <si>
    <t>79027.217.BL1</t>
  </si>
  <si>
    <t xml:space="preserve">BulletCam (8 Mp/4 mm) </t>
  </si>
  <si>
    <t>79031.217.WH1</t>
  </si>
  <si>
    <t>76019.214.BL1</t>
  </si>
  <si>
    <t xml:space="preserve">DomeCam Mini (5 Mp/2.8 mm) </t>
  </si>
  <si>
    <t>76018.214.WH1</t>
  </si>
  <si>
    <t>76021.214.BL1</t>
  </si>
  <si>
    <t xml:space="preserve">DomeCam Mini (5 Mp/4 mm) </t>
  </si>
  <si>
    <t>76020.214.WH1</t>
  </si>
  <si>
    <t>76023.214.BL1</t>
  </si>
  <si>
    <t xml:space="preserve">DomeCam Mini (8 Mp/2.8 mm) </t>
  </si>
  <si>
    <t>76022.214.WH1</t>
  </si>
  <si>
    <t>76025.214.BL1</t>
  </si>
  <si>
    <t xml:space="preserve">DomeCam Mini (8 Mp/4 mm) </t>
  </si>
  <si>
    <t>76024.214.WH1</t>
  </si>
  <si>
    <t>126260.197.BL1</t>
  </si>
  <si>
    <t xml:space="preserve">TurretCam HL (5 Mp/2.8 mm) </t>
  </si>
  <si>
    <t>126261.197.WH1</t>
  </si>
  <si>
    <t>126262.197.BL1</t>
  </si>
  <si>
    <t xml:space="preserve">TurretCam HL (5 Mp/4 mm) </t>
  </si>
  <si>
    <t>126263.197.WH1</t>
  </si>
  <si>
    <t>126264.197.BL1</t>
  </si>
  <si>
    <t xml:space="preserve">TurretCam HL (8 Mp/2.8 mm) </t>
  </si>
  <si>
    <t>126265.197.WH1</t>
  </si>
  <si>
    <t>126266.197.BL1</t>
  </si>
  <si>
    <t xml:space="preserve">TurretCam HL (8 Mp/4 mm) </t>
  </si>
  <si>
    <t>126267.197.WH1</t>
  </si>
  <si>
    <t>126268.214.BL1</t>
  </si>
  <si>
    <t xml:space="preserve">BulletCam HL (5 Mp/2.8 mm) </t>
  </si>
  <si>
    <t>126269.214.WH1</t>
  </si>
  <si>
    <t>126270.214.BL1</t>
  </si>
  <si>
    <t xml:space="preserve">BulletCam HL (5 Mp/4 mm) </t>
  </si>
  <si>
    <t>126271.214.WH1</t>
  </si>
  <si>
    <t>126272.214.BL1</t>
  </si>
  <si>
    <t xml:space="preserve">BulletCam HL (8 Mp/2.8 mm) </t>
  </si>
  <si>
    <t>126273.214.WH1</t>
  </si>
  <si>
    <t>126274.214.BL1</t>
  </si>
  <si>
    <t xml:space="preserve">BulletCam HL (8 Mp/4 mm) </t>
  </si>
  <si>
    <t>126275.214.WH1</t>
  </si>
  <si>
    <t>126252.217.BL1</t>
  </si>
  <si>
    <t xml:space="preserve">DomeCam Mini HL (5 Mp/2.8 mm) </t>
  </si>
  <si>
    <t>126253.217.WH1</t>
  </si>
  <si>
    <t xml:space="preserve">DomeCam Mini HL (5 Mp/2.8 mm)  </t>
  </si>
  <si>
    <t>126254.217.BL1</t>
  </si>
  <si>
    <t xml:space="preserve">DomeCam Mini HL (5 Mp/4 mm) </t>
  </si>
  <si>
    <t>126255.217.WH1</t>
  </si>
  <si>
    <t>126256.217.BL1</t>
  </si>
  <si>
    <t xml:space="preserve">DomeCam Mini HL (8 Mp/2.8 mm) </t>
  </si>
  <si>
    <t>126257.217.WH1</t>
  </si>
  <si>
    <t>126258.217.BL1</t>
  </si>
  <si>
    <t xml:space="preserve">DomeCam Mini HL (8 Mp/4 mm) </t>
  </si>
  <si>
    <t>126259.217.WH1</t>
  </si>
  <si>
    <t>Монтажні коробки для дротових IP-камер</t>
  </si>
  <si>
    <t>88882.234.BL</t>
  </si>
  <si>
    <t>JunctionBox (118x59)</t>
  </si>
  <si>
    <t>88881.234.WH</t>
  </si>
  <si>
    <t>Мережеві відеореєстратори</t>
  </si>
  <si>
    <t>70938.122.BL</t>
  </si>
  <si>
    <t>NVR 8-ch</t>
  </si>
  <si>
    <t>70936.122.WH</t>
  </si>
  <si>
    <t>70935.122.BL</t>
  </si>
  <si>
    <t>NVR 16-ch</t>
  </si>
  <si>
    <t>70934.122.WH</t>
  </si>
  <si>
    <t>127051.122.BL</t>
  </si>
  <si>
    <t>NVR DC 8-ch</t>
  </si>
  <si>
    <t>127052.122.WH</t>
  </si>
  <si>
    <t>127057.122.BL</t>
  </si>
  <si>
    <t>NVR DC 16-ch</t>
  </si>
  <si>
    <t>127058.122.WH</t>
  </si>
  <si>
    <t>134499.122.BL1</t>
  </si>
  <si>
    <t>NVR HAC (8ch)</t>
  </si>
  <si>
    <t>134500.122.WH1</t>
  </si>
  <si>
    <t>134505.122.BL1</t>
  </si>
  <si>
    <t>NVR HAC (16ch)</t>
  </si>
  <si>
    <t>134506.122.WH1</t>
  </si>
  <si>
    <t>112255.305.NC</t>
  </si>
  <si>
    <t>12V PSU for NVR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</si>
</sst>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.00_ ;_-[$$-409]* \-#,##0.00\ ;_-[$$-409]* &quot;-&quot;??_ ;_-@_ "/>
    <numFmt numFmtId="165" formatCode="[$$-409]#,##0.00"/>
  </numFmts>
  <fonts count="25">
    <font>
      <sz val="10"/>
      <color rgb="FF000000"/>
      <name val="Arial"/>
      <scheme val="minor"/>
    </font>
    <font>
      <sz val="10"/>
      <color theme="1"/>
      <name val="Roboto"/>
    </font>
    <font>
      <sz val="10"/>
      <color theme="1"/>
      <name val="Roboto"/>
    </font>
    <font>
      <sz val="8"/>
      <color rgb="FF000000"/>
      <name val="Roboto"/>
    </font>
    <font>
      <sz val="10"/>
      <name val="Arial"/>
    </font>
    <font>
      <b/>
      <sz val="10"/>
      <color rgb="FF4BAA79"/>
      <name val="Roboto"/>
    </font>
    <font>
      <b/>
      <sz val="10"/>
      <color theme="1"/>
      <name val="Roboto"/>
    </font>
    <font>
      <b/>
      <i/>
      <sz val="10"/>
      <color theme="1"/>
      <name val="Roboto"/>
    </font>
    <font>
      <i/>
      <u/>
      <sz val="10"/>
      <color rgb="FF1155CC"/>
      <name val="Roboto"/>
    </font>
    <font>
      <sz val="11"/>
      <color theme="1"/>
      <name val="Calibri"/>
    </font>
    <font>
      <i/>
      <u/>
      <sz val="10"/>
      <color rgb="FF1155CC"/>
      <name val="Roboto"/>
    </font>
    <font>
      <i/>
      <u/>
      <sz val="10"/>
      <color rgb="FF1155CC"/>
      <name val="Roboto"/>
    </font>
    <font>
      <i/>
      <u/>
      <sz val="10"/>
      <color rgb="FF1155CC"/>
      <name val="Roboto"/>
    </font>
    <font>
      <sz val="10"/>
      <color theme="1"/>
      <name val="Arial"/>
    </font>
    <font>
      <i/>
      <u/>
      <sz val="10"/>
      <color rgb="FF1155CC"/>
      <name val="Roboto"/>
    </font>
    <font>
      <b/>
      <sz val="10"/>
      <color theme="1"/>
      <name val="Roboto"/>
    </font>
    <font>
      <i/>
      <u/>
      <sz val="10"/>
      <color rgb="FF1155CC"/>
      <name val="Roboto"/>
    </font>
    <font>
      <i/>
      <u/>
      <sz val="10"/>
      <color rgb="FF1155CC"/>
      <name val="Roboto"/>
    </font>
    <font>
      <i/>
      <u/>
      <sz val="10"/>
      <color rgb="FF0000FF"/>
      <name val="Roboto"/>
    </font>
    <font>
      <sz val="7"/>
      <color theme="1"/>
      <name val="Roboto"/>
    </font>
    <font>
      <i/>
      <u/>
      <sz val="10"/>
      <color rgb="FF1155CC"/>
      <name val="Roboto"/>
    </font>
    <font>
      <sz val="10"/>
      <color theme="1"/>
      <name val="Arial"/>
      <scheme val="minor"/>
    </font>
    <font>
      <i/>
      <u/>
      <sz val="10"/>
      <color rgb="FF1155CC"/>
      <name val="Roboto"/>
    </font>
    <font>
      <b/>
      <sz val="10"/>
      <color rgb="FF000000"/>
      <name val="Roboto"/>
    </font>
    <font>
      <i/>
      <u/>
      <sz val="10"/>
      <color rgb="FF0000FF"/>
      <name val="Roboto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666666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6" fillId="0" borderId="1" xfId="0" applyFont="1" applyBorder="1"/>
    <xf numFmtId="0" fontId="2" fillId="0" borderId="10" xfId="0" applyFont="1" applyBorder="1" applyAlignment="1">
      <alignment horizontal="left"/>
    </xf>
    <xf numFmtId="0" fontId="2" fillId="0" borderId="5" xfId="0" applyFont="1" applyBorder="1"/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/>
    <xf numFmtId="164" fontId="7" fillId="2" borderId="2" xfId="0" applyNumberFormat="1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0" borderId="0" xfId="0" applyFont="1"/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0" fillId="3" borderId="16" xfId="0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4" fontId="1" fillId="3" borderId="15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 wrapText="1"/>
    </xf>
    <xf numFmtId="0" fontId="13" fillId="4" borderId="16" xfId="0" applyFont="1" applyFill="1" applyBorder="1"/>
    <xf numFmtId="0" fontId="1" fillId="4" borderId="14" xfId="0" applyFont="1" applyFill="1" applyBorder="1"/>
    <xf numFmtId="0" fontId="1" fillId="4" borderId="14" xfId="0" applyFont="1" applyFill="1" applyBorder="1" applyAlignment="1">
      <alignment horizontal="center"/>
    </xf>
    <xf numFmtId="4" fontId="1" fillId="4" borderId="15" xfId="0" applyNumberFormat="1" applyFont="1" applyFill="1" applyBorder="1" applyAlignment="1">
      <alignment horizontal="center"/>
    </xf>
    <xf numFmtId="0" fontId="13" fillId="0" borderId="5" xfId="0" applyFont="1" applyBorder="1"/>
    <xf numFmtId="0" fontId="13" fillId="0" borderId="1" xfId="0" applyFont="1" applyBorder="1"/>
    <xf numFmtId="165" fontId="2" fillId="0" borderId="5" xfId="0" applyNumberFormat="1" applyFont="1" applyBorder="1" applyAlignment="1">
      <alignment horizontal="center"/>
    </xf>
    <xf numFmtId="0" fontId="6" fillId="0" borderId="0" xfId="0" applyFont="1"/>
    <xf numFmtId="165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18" xfId="0" applyFont="1" applyBorder="1"/>
    <xf numFmtId="0" fontId="13" fillId="0" borderId="7" xfId="0" applyFont="1" applyBorder="1"/>
    <xf numFmtId="0" fontId="13" fillId="0" borderId="10" xfId="0" applyFont="1" applyBorder="1"/>
    <xf numFmtId="0" fontId="13" fillId="0" borderId="19" xfId="0" applyFont="1" applyBorder="1"/>
    <xf numFmtId="0" fontId="13" fillId="0" borderId="20" xfId="0" applyFont="1" applyBorder="1"/>
    <xf numFmtId="0" fontId="14" fillId="4" borderId="16" xfId="0" applyFont="1" applyFill="1" applyBorder="1" applyAlignment="1">
      <alignment horizontal="center" wrapText="1"/>
    </xf>
    <xf numFmtId="0" fontId="1" fillId="4" borderId="15" xfId="0" applyFont="1" applyFill="1" applyBorder="1"/>
    <xf numFmtId="0" fontId="1" fillId="4" borderId="15" xfId="0" applyFont="1" applyFill="1" applyBorder="1" applyAlignment="1">
      <alignment horizontal="center"/>
    </xf>
    <xf numFmtId="0" fontId="2" fillId="0" borderId="10" xfId="0" applyFont="1" applyBorder="1"/>
    <xf numFmtId="0" fontId="1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10" xfId="0" applyNumberFormat="1" applyFont="1" applyBorder="1"/>
    <xf numFmtId="0" fontId="15" fillId="0" borderId="5" xfId="0" applyFont="1" applyBorder="1"/>
    <xf numFmtId="0" fontId="16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165" fontId="2" fillId="0" borderId="1" xfId="0" applyNumberFormat="1" applyFont="1" applyBorder="1"/>
    <xf numFmtId="164" fontId="13" fillId="0" borderId="10" xfId="0" applyNumberFormat="1" applyFont="1" applyBorder="1"/>
    <xf numFmtId="0" fontId="17" fillId="3" borderId="21" xfId="0" applyFont="1" applyFill="1" applyBorder="1" applyAlignment="1">
      <alignment horizontal="center" wrapText="1"/>
    </xf>
    <xf numFmtId="164" fontId="13" fillId="0" borderId="1" xfId="0" applyNumberFormat="1" applyFont="1" applyBorder="1"/>
    <xf numFmtId="0" fontId="1" fillId="0" borderId="15" xfId="0" applyFont="1" applyBorder="1" applyAlignment="1">
      <alignment horizontal="left"/>
    </xf>
    <xf numFmtId="0" fontId="1" fillId="0" borderId="17" xfId="0" applyFont="1" applyBorder="1"/>
    <xf numFmtId="0" fontId="9" fillId="0" borderId="19" xfId="0" applyFont="1" applyBorder="1"/>
    <xf numFmtId="0" fontId="18" fillId="0" borderId="16" xfId="0" applyFont="1" applyBorder="1" applyAlignment="1">
      <alignment horizontal="center" wrapText="1"/>
    </xf>
    <xf numFmtId="0" fontId="13" fillId="0" borderId="16" xfId="0" applyFont="1" applyBorder="1"/>
    <xf numFmtId="0" fontId="13" fillId="0" borderId="15" xfId="0" applyFont="1" applyBorder="1"/>
    <xf numFmtId="4" fontId="13" fillId="0" borderId="15" xfId="0" applyNumberFormat="1" applyFont="1" applyBorder="1"/>
    <xf numFmtId="0" fontId="2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5" fillId="0" borderId="1" xfId="0" applyFont="1" applyBorder="1"/>
    <xf numFmtId="0" fontId="20" fillId="4" borderId="14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left"/>
    </xf>
    <xf numFmtId="4" fontId="2" fillId="4" borderId="14" xfId="0" applyNumberFormat="1" applyFont="1" applyFill="1" applyBorder="1" applyAlignment="1">
      <alignment horizontal="center"/>
    </xf>
    <xf numFmtId="0" fontId="21" fillId="0" borderId="1" xfId="0" applyFont="1" applyBorder="1"/>
    <xf numFmtId="0" fontId="1" fillId="0" borderId="19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5" fillId="0" borderId="10" xfId="0" applyFont="1" applyBorder="1" applyAlignment="1">
      <alignment horizontal="left" vertical="center"/>
    </xf>
    <xf numFmtId="0" fontId="1" fillId="4" borderId="22" xfId="0" applyFont="1" applyFill="1" applyBorder="1" applyAlignment="1">
      <alignment horizontal="center"/>
    </xf>
    <xf numFmtId="2" fontId="2" fillId="4" borderId="14" xfId="0" applyNumberFormat="1" applyFont="1" applyFill="1" applyBorder="1" applyAlignment="1">
      <alignment horizontal="center"/>
    </xf>
    <xf numFmtId="0" fontId="1" fillId="4" borderId="16" xfId="0" applyFont="1" applyFill="1" applyBorder="1"/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/>
    <xf numFmtId="0" fontId="22" fillId="0" borderId="14" xfId="0" applyFont="1" applyBorder="1" applyAlignment="1">
      <alignment horizontal="center" wrapText="1"/>
    </xf>
    <xf numFmtId="0" fontId="1" fillId="0" borderId="26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1" fillId="0" borderId="26" xfId="0" applyFont="1" applyBorder="1"/>
    <xf numFmtId="0" fontId="1" fillId="0" borderId="22" xfId="0" applyFont="1" applyBorder="1" applyAlignment="1">
      <alignment horizontal="center"/>
    </xf>
    <xf numFmtId="4" fontId="1" fillId="0" borderId="27" xfId="0" applyNumberFormat="1" applyFont="1" applyBorder="1" applyAlignment="1">
      <alignment horizontal="center"/>
    </xf>
    <xf numFmtId="0" fontId="1" fillId="0" borderId="27" xfId="0" applyFont="1" applyBorder="1"/>
    <xf numFmtId="0" fontId="1" fillId="0" borderId="28" xfId="0" applyFont="1" applyBorder="1"/>
    <xf numFmtId="4" fontId="1" fillId="0" borderId="28" xfId="0" applyNumberFormat="1" applyFont="1" applyBorder="1" applyAlignment="1">
      <alignment horizontal="center"/>
    </xf>
    <xf numFmtId="0" fontId="1" fillId="4" borderId="28" xfId="0" applyFont="1" applyFill="1" applyBorder="1" applyAlignment="1">
      <alignment horizontal="right"/>
    </xf>
    <xf numFmtId="4" fontId="1" fillId="4" borderId="27" xfId="0" applyNumberFormat="1" applyFont="1" applyFill="1" applyBorder="1" applyAlignment="1">
      <alignment horizontal="center"/>
    </xf>
    <xf numFmtId="0" fontId="24" fillId="4" borderId="14" xfId="0" applyFont="1" applyFill="1" applyBorder="1" applyAlignment="1">
      <alignment horizontal="center" wrapText="1"/>
    </xf>
    <xf numFmtId="0" fontId="4" fillId="0" borderId="10" xfId="0" applyFont="1" applyBorder="1"/>
    <xf numFmtId="0" fontId="19" fillId="0" borderId="8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4" fillId="0" borderId="5" xfId="0" applyFont="1" applyBorder="1"/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8" xfId="0" applyFont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0" fillId="0" borderId="0" xfId="0"/>
    <xf numFmtId="0" fontId="4" fillId="0" borderId="12" xfId="0" applyFont="1" applyBorder="1"/>
    <xf numFmtId="0" fontId="4" fillId="0" borderId="13" xfId="0" applyFont="1" applyBorder="1"/>
    <xf numFmtId="0" fontId="19" fillId="0" borderId="8" xfId="0" applyFont="1" applyBorder="1" applyAlignment="1">
      <alignment horizontal="righ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62025" cy="190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62025" cy="190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sHNJtrtlfRJlR29qQgTvowqoIqJdEoap/view" TargetMode="External"/><Relationship Id="rId21" Type="http://schemas.openxmlformats.org/officeDocument/2006/relationships/hyperlink" Target="https://drive.google.com/file/d/1lHofpXytPy9ABOUDHSfB1R8hk3dXRFwI/view" TargetMode="External"/><Relationship Id="rId42" Type="http://schemas.openxmlformats.org/officeDocument/2006/relationships/hyperlink" Target="https://drive.google.com/file/d/18Ul7YIze7ELbz92pruGRmTRwSPM1qBfq/view" TargetMode="External"/><Relationship Id="rId47" Type="http://schemas.openxmlformats.org/officeDocument/2006/relationships/hyperlink" Target="https://drive.google.com/file/d/1mO0I-B23rKQCL0iWHeIKj4-X09aTGjyV/view" TargetMode="External"/><Relationship Id="rId63" Type="http://schemas.openxmlformats.org/officeDocument/2006/relationships/hyperlink" Target="https://drive.google.com/file/d/1U-kYeFW9zj9g-4d-hJA_u-kF1lHswlcP/view" TargetMode="External"/><Relationship Id="rId68" Type="http://schemas.openxmlformats.org/officeDocument/2006/relationships/hyperlink" Target="https://drive.google.com/file/d/1PLGJmMjV9Sz8NpMySBkO3d9NZGNqeqVV/view" TargetMode="External"/><Relationship Id="rId84" Type="http://schemas.openxmlformats.org/officeDocument/2006/relationships/hyperlink" Target="https://drive.google.com/file/d/1sKYZnVUSoDL-4KaYsIKuaH9Z6xt-JpN-/view" TargetMode="External"/><Relationship Id="rId89" Type="http://schemas.openxmlformats.org/officeDocument/2006/relationships/hyperlink" Target="https://drive.google.com/file/d/15JMBNH8l9Yzlwn3-PzXpAP8h2VXkKxx4/view" TargetMode="External"/><Relationship Id="rId16" Type="http://schemas.openxmlformats.org/officeDocument/2006/relationships/hyperlink" Target="https://drive.google.com/file/d/15IatKACYok8iWMtJBSE-nK_Xn7oRMdpj/view" TargetMode="External"/><Relationship Id="rId11" Type="http://schemas.openxmlformats.org/officeDocument/2006/relationships/hyperlink" Target="https://drive.google.com/file/d/14IBmSoQRYjleIac9S8hZaZeQ_NxLaYzo/view" TargetMode="External"/><Relationship Id="rId32" Type="http://schemas.openxmlformats.org/officeDocument/2006/relationships/hyperlink" Target="https://drive.google.com/file/d/11d52v6qxaD683eGzYtszUJyVQbWzOdTh/view" TargetMode="External"/><Relationship Id="rId37" Type="http://schemas.openxmlformats.org/officeDocument/2006/relationships/hyperlink" Target="https://drive.google.com/file/d/16CrjG0V8hkPNqy9p8RTl3cXV4jNuBYjJ/view" TargetMode="External"/><Relationship Id="rId53" Type="http://schemas.openxmlformats.org/officeDocument/2006/relationships/hyperlink" Target="https://drive.google.com/drive/folders/1W5d4BZ1V_ZKB0BFrsHw2cXJd6GgK7gdi?usp=sharing" TargetMode="External"/><Relationship Id="rId58" Type="http://schemas.openxmlformats.org/officeDocument/2006/relationships/hyperlink" Target="https://drive.google.com/file/d/1Mq6Fpm3VeUa90vH15cBZMbz38GPId19a/view" TargetMode="External"/><Relationship Id="rId74" Type="http://schemas.openxmlformats.org/officeDocument/2006/relationships/hyperlink" Target="https://drive.google.com/file/d/1E2u1fnx8pA-xGTNONRVED_XH_BRAQaOk/view" TargetMode="External"/><Relationship Id="rId79" Type="http://schemas.openxmlformats.org/officeDocument/2006/relationships/hyperlink" Target="https://drive.google.com/file/d/12dQqFfg6jym7OsCLqfY0tUkS__0dgIvR/view" TargetMode="External"/><Relationship Id="rId5" Type="http://schemas.openxmlformats.org/officeDocument/2006/relationships/hyperlink" Target="https://ajax.systems/products/starterkit-cam-plus/" TargetMode="External"/><Relationship Id="rId90" Type="http://schemas.openxmlformats.org/officeDocument/2006/relationships/hyperlink" Target="https://drive.google.com/file/d/15JMBNH8l9Yzlwn3-PzXpAP8h2VXkKxx4/view" TargetMode="External"/><Relationship Id="rId95" Type="http://schemas.openxmlformats.org/officeDocument/2006/relationships/hyperlink" Target="https://ajax.systems/products/12vpsu-hub2/" TargetMode="External"/><Relationship Id="rId22" Type="http://schemas.openxmlformats.org/officeDocument/2006/relationships/hyperlink" Target="https://drive.google.com/file/d/1lHofpXytPy9ABOUDHSfB1R8hk3dXRFwI/view" TargetMode="External"/><Relationship Id="rId27" Type="http://schemas.openxmlformats.org/officeDocument/2006/relationships/hyperlink" Target="https://drive.google.com/file/d/1e0Doe1DL5xeVeKySkU82SstuU-VNxb5r/view" TargetMode="External"/><Relationship Id="rId43" Type="http://schemas.openxmlformats.org/officeDocument/2006/relationships/hyperlink" Target="https://drive.google.com/file/d/18Ul7YIze7ELbz92pruGRmTRwSPM1qBfq/view" TargetMode="External"/><Relationship Id="rId48" Type="http://schemas.openxmlformats.org/officeDocument/2006/relationships/hyperlink" Target="https://drive.google.com/file/d/1zr0JlN-8kBtydFNJQ8iWNFkmaUmjzEp5/view" TargetMode="External"/><Relationship Id="rId64" Type="http://schemas.openxmlformats.org/officeDocument/2006/relationships/hyperlink" Target="https://drive.google.com/file/d/1U-kYeFW9zj9g-4d-hJA_u-kF1lHswlcP/view" TargetMode="External"/><Relationship Id="rId69" Type="http://schemas.openxmlformats.org/officeDocument/2006/relationships/hyperlink" Target="https://drive.google.com/file/d/11w2f98FgFtgm0Ff3-BKcZGKq-gmgYv-a/view" TargetMode="External"/><Relationship Id="rId80" Type="http://schemas.openxmlformats.org/officeDocument/2006/relationships/hyperlink" Target="https://drive.google.com/file/d/12dQqFfg6jym7OsCLqfY0tUkS__0dgIvR/view" TargetMode="External"/><Relationship Id="rId85" Type="http://schemas.openxmlformats.org/officeDocument/2006/relationships/hyperlink" Target="https://drive.google.com/file/d/17skee-7HtMaNIEId7f9Z_arGnkqSXz8O/view" TargetMode="External"/><Relationship Id="rId3" Type="http://schemas.openxmlformats.org/officeDocument/2006/relationships/hyperlink" Target="https://ajax.systems/products/starterkit-cam/" TargetMode="External"/><Relationship Id="rId12" Type="http://schemas.openxmlformats.org/officeDocument/2006/relationships/hyperlink" Target="https://drive.google.com/file/d/14IBmSoQRYjleIac9S8hZaZeQ_NxLaYzo/view" TargetMode="External"/><Relationship Id="rId17" Type="http://schemas.openxmlformats.org/officeDocument/2006/relationships/hyperlink" Target="https://drive.google.com/file/d/1mdgmY5dZCJicPWqqHnC4p3oV_97MfmKi/view" TargetMode="External"/><Relationship Id="rId25" Type="http://schemas.openxmlformats.org/officeDocument/2006/relationships/hyperlink" Target="https://drive.google.com/file/d/1sHNJtrtlfRJlR29qQgTvowqoIqJdEoap/view" TargetMode="External"/><Relationship Id="rId33" Type="http://schemas.openxmlformats.org/officeDocument/2006/relationships/hyperlink" Target="https://drive.google.com/file/d/1Wb4qIgBENaJOJhpqR3IrlY1Y-J0qVnXv/view" TargetMode="External"/><Relationship Id="rId38" Type="http://schemas.openxmlformats.org/officeDocument/2006/relationships/hyperlink" Target="https://drive.google.com/file/d/1Kd18lrMmzs_r2E0jvTUsKgAOEaim_ZKJ/view" TargetMode="External"/><Relationship Id="rId46" Type="http://schemas.openxmlformats.org/officeDocument/2006/relationships/hyperlink" Target="https://drive.google.com/file/d/1mO0I-B23rKQCL0iWHeIKj4-X09aTGjyV/view" TargetMode="External"/><Relationship Id="rId59" Type="http://schemas.openxmlformats.org/officeDocument/2006/relationships/hyperlink" Target="https://drive.google.com/file/d/1Mq6Fpm3VeUa90vH15cBZMbz38GPId19a/view" TargetMode="External"/><Relationship Id="rId67" Type="http://schemas.openxmlformats.org/officeDocument/2006/relationships/hyperlink" Target="https://drive.google.com/file/d/1PLGJmMjV9Sz8NpMySBkO3d9NZGNqeqVV/view" TargetMode="External"/><Relationship Id="rId20" Type="http://schemas.openxmlformats.org/officeDocument/2006/relationships/hyperlink" Target="https://drive.google.com/file/d/15aC1Dq4H7kh46z-idcIh9SdiaYPnfHDI/view" TargetMode="External"/><Relationship Id="rId41" Type="http://schemas.openxmlformats.org/officeDocument/2006/relationships/hyperlink" Target="https://drive.google.com/file/d/1iZyVC6pq2AFd5jBdZWzYOA8GHSU3XItk/view" TargetMode="External"/><Relationship Id="rId54" Type="http://schemas.openxmlformats.org/officeDocument/2006/relationships/hyperlink" Target="https://drive.google.com/drive/folders/1W5d4BZ1V_ZKB0BFrsHw2cXJd6GgK7gdi?usp=sharing" TargetMode="External"/><Relationship Id="rId62" Type="http://schemas.openxmlformats.org/officeDocument/2006/relationships/hyperlink" Target="https://drive.google.com/file/d/1U-kYeFW9zj9g-4d-hJA_u-kF1lHswlcP/view" TargetMode="External"/><Relationship Id="rId70" Type="http://schemas.openxmlformats.org/officeDocument/2006/relationships/hyperlink" Target="https://drive.google.com/file/d/11w2f98FgFtgm0Ff3-BKcZGKq-gmgYv-a/view" TargetMode="External"/><Relationship Id="rId75" Type="http://schemas.openxmlformats.org/officeDocument/2006/relationships/hyperlink" Target="https://drive.google.com/file/d/1USraPXutbLOv_6ndjuKtJV2QDEeWFrsQ/view?usp=drive_link" TargetMode="External"/><Relationship Id="rId83" Type="http://schemas.openxmlformats.org/officeDocument/2006/relationships/hyperlink" Target="https://drive.google.com/file/d/1sKYZnVUSoDL-4KaYsIKuaH9Z6xt-JpN-/view" TargetMode="External"/><Relationship Id="rId88" Type="http://schemas.openxmlformats.org/officeDocument/2006/relationships/hyperlink" Target="https://drive.google.com/file/d/1X-u-KqfavkT6VWGNYjwg_Ot22kUVoNAw/view" TargetMode="External"/><Relationship Id="rId91" Type="http://schemas.openxmlformats.org/officeDocument/2006/relationships/hyperlink" Target="https://ajax.systems/products/ocbridgeplus/" TargetMode="External"/><Relationship Id="rId96" Type="http://schemas.openxmlformats.org/officeDocument/2006/relationships/hyperlink" Target="https://drive.google.com/file/d/19FaQrEuRKOXNsh9_ICIhZL2wA3alz9f6/view" TargetMode="External"/><Relationship Id="rId1" Type="http://schemas.openxmlformats.org/officeDocument/2006/relationships/hyperlink" Target="https://ajax.systems/products/starterkit" TargetMode="External"/><Relationship Id="rId6" Type="http://schemas.openxmlformats.org/officeDocument/2006/relationships/hyperlink" Target="https://ajax.systems/products/starterkit-cam-plus/" TargetMode="External"/><Relationship Id="rId15" Type="http://schemas.openxmlformats.org/officeDocument/2006/relationships/hyperlink" Target="https://drive.google.com/file/d/15IatKACYok8iWMtJBSE-nK_Xn7oRMdpj/view" TargetMode="External"/><Relationship Id="rId23" Type="http://schemas.openxmlformats.org/officeDocument/2006/relationships/hyperlink" Target="https://drive.google.com/file/d/1T4UunEMzysAlu7a5wbxfrASq90fMQv6d/view" TargetMode="External"/><Relationship Id="rId28" Type="http://schemas.openxmlformats.org/officeDocument/2006/relationships/hyperlink" Target="https://drive.google.com/file/d/1e0Doe1DL5xeVeKySkU82SstuU-VNxb5r/view" TargetMode="External"/><Relationship Id="rId36" Type="http://schemas.openxmlformats.org/officeDocument/2006/relationships/hyperlink" Target="https://drive.google.com/file/d/15bn8leSqTRTP6lGERD4ma0VjjUBx6r7h/view" TargetMode="External"/><Relationship Id="rId49" Type="http://schemas.openxmlformats.org/officeDocument/2006/relationships/hyperlink" Target="https://drive.google.com/file/d/1zr0JlN-8kBtydFNJQ8iWNFkmaUmjzEp5/view" TargetMode="External"/><Relationship Id="rId57" Type="http://schemas.openxmlformats.org/officeDocument/2006/relationships/hyperlink" Target="https://drive.google.com/file/d/1Mq6Fpm3VeUa90vH15cBZMbz38GPId19a/view" TargetMode="External"/><Relationship Id="rId10" Type="http://schemas.openxmlformats.org/officeDocument/2006/relationships/hyperlink" Target="https://drive.google.com/file/d/1ExrRybzEe-Qxt5rS9HUEDQRb1qZunoCw/view" TargetMode="External"/><Relationship Id="rId31" Type="http://schemas.openxmlformats.org/officeDocument/2006/relationships/hyperlink" Target="https://drive.google.com/file/d/11d52v6qxaD683eGzYtszUJyVQbWzOdTh/view" TargetMode="External"/><Relationship Id="rId44" Type="http://schemas.openxmlformats.org/officeDocument/2006/relationships/hyperlink" Target="https://drive.google.com/file/d/1tk9OeZgCKlgUTz-EgKaZp1nCvz19WHPM/view" TargetMode="External"/><Relationship Id="rId52" Type="http://schemas.openxmlformats.org/officeDocument/2006/relationships/hyperlink" Target="https://drive.google.com/drive/folders/1W5d4BZ1V_ZKB0BFrsHw2cXJd6GgK7gdi?usp=sharing" TargetMode="External"/><Relationship Id="rId60" Type="http://schemas.openxmlformats.org/officeDocument/2006/relationships/hyperlink" Target="https://drive.google.com/file/d/1Mq6Fpm3VeUa90vH15cBZMbz38GPId19a/view" TargetMode="External"/><Relationship Id="rId65" Type="http://schemas.openxmlformats.org/officeDocument/2006/relationships/hyperlink" Target="https://drive.google.com/file/d/1U-kYeFW9zj9g-4d-hJA_u-kF1lHswlcP/view" TargetMode="External"/><Relationship Id="rId73" Type="http://schemas.openxmlformats.org/officeDocument/2006/relationships/hyperlink" Target="https://drive.google.com/file/d/1E2u1fnx8pA-xGTNONRVED_XH_BRAQaOk/view" TargetMode="External"/><Relationship Id="rId78" Type="http://schemas.openxmlformats.org/officeDocument/2006/relationships/hyperlink" Target="https://drive.google.com/file/d/1crHQwEHHsyuaNpyYMUroHNZevL9G6Wd_/view" TargetMode="External"/><Relationship Id="rId81" Type="http://schemas.openxmlformats.org/officeDocument/2006/relationships/hyperlink" Target="https://drive.google.com/file/d/1bqykFU_Jc6fsLKDFB-lkvl7WK8dJiwb7/view" TargetMode="External"/><Relationship Id="rId86" Type="http://schemas.openxmlformats.org/officeDocument/2006/relationships/hyperlink" Target="https://drive.google.com/file/d/17skee-7HtMaNIEId7f9Z_arGnkqSXz8O/view" TargetMode="External"/><Relationship Id="rId94" Type="http://schemas.openxmlformats.org/officeDocument/2006/relationships/hyperlink" Target="https://ajax.systems/ua/products/12vpsu-hub2/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s://ajax.systems/products/starterkit-cam/" TargetMode="External"/><Relationship Id="rId9" Type="http://schemas.openxmlformats.org/officeDocument/2006/relationships/hyperlink" Target="https://drive.google.com/file/d/1ExrRybzEe-Qxt5rS9HUEDQRb1qZunoCw/view" TargetMode="External"/><Relationship Id="rId13" Type="http://schemas.openxmlformats.org/officeDocument/2006/relationships/hyperlink" Target="https://drive.google.com/file/d/1D3PsHXyvyhRRQz9l945yWGgN2EJwjP5m/view" TargetMode="External"/><Relationship Id="rId18" Type="http://schemas.openxmlformats.org/officeDocument/2006/relationships/hyperlink" Target="https://drive.google.com/file/d/1mdgmY5dZCJicPWqqHnC4p3oV_97MfmKi/view" TargetMode="External"/><Relationship Id="rId39" Type="http://schemas.openxmlformats.org/officeDocument/2006/relationships/hyperlink" Target="https://drive.google.com/file/d/1jDpVQ28SyiaX7Fxcghz3U76pHYfGrQ84/view" TargetMode="External"/><Relationship Id="rId34" Type="http://schemas.openxmlformats.org/officeDocument/2006/relationships/hyperlink" Target="https://ajax.systems/products/mpo-hood/" TargetMode="External"/><Relationship Id="rId50" Type="http://schemas.openxmlformats.org/officeDocument/2006/relationships/hyperlink" Target="https://drive.google.com/file/d/1SX0C_Equ4mehTEF-KBYze-NCoXrssUk0/view" TargetMode="External"/><Relationship Id="rId55" Type="http://schemas.openxmlformats.org/officeDocument/2006/relationships/hyperlink" Target="https://drive.google.com/file/d/1Mq6Fpm3VeUa90vH15cBZMbz38GPId19a/view" TargetMode="External"/><Relationship Id="rId76" Type="http://schemas.openxmlformats.org/officeDocument/2006/relationships/hyperlink" Target="https://drive.google.com/file/d/1USraPXutbLOv_6ndjuKtJV2QDEeWFrsQ/view?usp=drive_link" TargetMode="External"/><Relationship Id="rId97" Type="http://schemas.openxmlformats.org/officeDocument/2006/relationships/hyperlink" Target="https://drive.google.com/file/d/1sRpp868nx9S_CPm46M_bjfsVIBRqD_E0/view" TargetMode="External"/><Relationship Id="rId7" Type="http://schemas.openxmlformats.org/officeDocument/2006/relationships/hyperlink" Target="https://drive.google.com/file/d/1jtaautIUrCVuEo0NETs1kAPpQU3jjwBu/view" TargetMode="External"/><Relationship Id="rId71" Type="http://schemas.openxmlformats.org/officeDocument/2006/relationships/hyperlink" Target="https://ajax.systems/products/holder/" TargetMode="External"/><Relationship Id="rId92" Type="http://schemas.openxmlformats.org/officeDocument/2006/relationships/hyperlink" Target="https://ajax.systems/products/uartbridge/" TargetMode="External"/><Relationship Id="rId2" Type="http://schemas.openxmlformats.org/officeDocument/2006/relationships/hyperlink" Target="https://ajax.systems/products/starterkit" TargetMode="External"/><Relationship Id="rId29" Type="http://schemas.openxmlformats.org/officeDocument/2006/relationships/hyperlink" Target="https://drive.google.com/file/d/1kOiby7C1bo8GFQYEZOOrnWJPTNBAaT2l/view" TargetMode="External"/><Relationship Id="rId24" Type="http://schemas.openxmlformats.org/officeDocument/2006/relationships/hyperlink" Target="https://drive.google.com/file/d/1T4UunEMzysAlu7a5wbxfrASq90fMQv6d/view" TargetMode="External"/><Relationship Id="rId40" Type="http://schemas.openxmlformats.org/officeDocument/2006/relationships/hyperlink" Target="https://drive.google.com/file/d/1iZyVC6pq2AFd5jBdZWzYOA8GHSU3XItk/view" TargetMode="External"/><Relationship Id="rId45" Type="http://schemas.openxmlformats.org/officeDocument/2006/relationships/hyperlink" Target="https://drive.google.com/file/d/1tk9OeZgCKlgUTz-EgKaZp1nCvz19WHPM/view" TargetMode="External"/><Relationship Id="rId66" Type="http://schemas.openxmlformats.org/officeDocument/2006/relationships/hyperlink" Target="https://drive.google.com/file/d/1U-kYeFW9zj9g-4d-hJA_u-kF1lHswlcP/view" TargetMode="External"/><Relationship Id="rId87" Type="http://schemas.openxmlformats.org/officeDocument/2006/relationships/hyperlink" Target="https://ajax.systems/products/vhfbridge/" TargetMode="External"/><Relationship Id="rId61" Type="http://schemas.openxmlformats.org/officeDocument/2006/relationships/hyperlink" Target="https://drive.google.com/file/d/1U-kYeFW9zj9g-4d-hJA_u-kF1lHswlcP/view" TargetMode="External"/><Relationship Id="rId82" Type="http://schemas.openxmlformats.org/officeDocument/2006/relationships/hyperlink" Target="https://drive.google.com/file/d/1bqykFU_Jc6fsLKDFB-lkvl7WK8dJiwb7/view" TargetMode="External"/><Relationship Id="rId19" Type="http://schemas.openxmlformats.org/officeDocument/2006/relationships/hyperlink" Target="https://drive.google.com/file/d/15aC1Dq4H7kh46z-idcIh9SdiaYPnfHDI/view" TargetMode="External"/><Relationship Id="rId14" Type="http://schemas.openxmlformats.org/officeDocument/2006/relationships/hyperlink" Target="https://drive.google.com/file/d/1D3PsHXyvyhRRQz9l945yWGgN2EJwjP5m/view" TargetMode="External"/><Relationship Id="rId30" Type="http://schemas.openxmlformats.org/officeDocument/2006/relationships/hyperlink" Target="https://drive.google.com/file/d/1kOiby7C1bo8GFQYEZOOrnWJPTNBAaT2l/view" TargetMode="External"/><Relationship Id="rId35" Type="http://schemas.openxmlformats.org/officeDocument/2006/relationships/hyperlink" Target="https://drive.google.com/file/d/1QuEcoe7SsXbvQGC799-33A6WMvfZEuPC/view" TargetMode="External"/><Relationship Id="rId56" Type="http://schemas.openxmlformats.org/officeDocument/2006/relationships/hyperlink" Target="https://drive.google.com/file/d/1Mq6Fpm3VeUa90vH15cBZMbz38GPId19a/view" TargetMode="External"/><Relationship Id="rId77" Type="http://schemas.openxmlformats.org/officeDocument/2006/relationships/hyperlink" Target="https://drive.google.com/file/d/1crHQwEHHsyuaNpyYMUroHNZevL9G6Wd_/view" TargetMode="External"/><Relationship Id="rId8" Type="http://schemas.openxmlformats.org/officeDocument/2006/relationships/hyperlink" Target="https://drive.google.com/file/d/1jtaautIUrCVuEo0NETs1kAPpQU3jjwBu/view" TargetMode="External"/><Relationship Id="rId51" Type="http://schemas.openxmlformats.org/officeDocument/2006/relationships/hyperlink" Target="https://drive.google.com/file/d/1SX0C_Equ4mehTEF-KBYze-NCoXrssUk0/view" TargetMode="External"/><Relationship Id="rId72" Type="http://schemas.openxmlformats.org/officeDocument/2006/relationships/hyperlink" Target="https://ajax.systems/products/holder/" TargetMode="External"/><Relationship Id="rId93" Type="http://schemas.openxmlformats.org/officeDocument/2006/relationships/hyperlink" Target="https://drive.google.com/file/d/1Otrx5MkSq-bk1a1gwhhXwbK2OB-QrxRh/view" TargetMode="External"/><Relationship Id="rId98" Type="http://schemas.openxmlformats.org/officeDocument/2006/relationships/hyperlink" Target="https://drive.google.com/file/d/1cRDAmYbmjr1AaFiIVwemPpJe93fiz1-V/view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GhmeWpi3wV_m_vmxE40ly_73VOhHe7Rn/view" TargetMode="External"/><Relationship Id="rId21" Type="http://schemas.openxmlformats.org/officeDocument/2006/relationships/hyperlink" Target="https://drive.google.com/file/d/18el7CggFzTQ7KKTuoHOrJsXlepqYhKYP/view" TargetMode="External"/><Relationship Id="rId34" Type="http://schemas.openxmlformats.org/officeDocument/2006/relationships/hyperlink" Target="https://drive.google.com/file/d/1IF3bqXGFWZHsVDgGkdCwoep6_6O281I5/view" TargetMode="External"/><Relationship Id="rId42" Type="http://schemas.openxmlformats.org/officeDocument/2006/relationships/hyperlink" Target="https://drive.google.com/file/d/16vfrfMdFEPlR-Z3bu93GYyI3HkrJ_aC_/view" TargetMode="External"/><Relationship Id="rId47" Type="http://schemas.openxmlformats.org/officeDocument/2006/relationships/hyperlink" Target="https://drive.google.com/file/d/1zZ9XpbhGteeD8CyafACcWZ87I64xwg-d/view" TargetMode="External"/><Relationship Id="rId50" Type="http://schemas.openxmlformats.org/officeDocument/2006/relationships/hyperlink" Target="https://drive.google.com/file/d/1zZ9XpbhGteeD8CyafACcWZ87I64xwg-d/view" TargetMode="External"/><Relationship Id="rId55" Type="http://schemas.openxmlformats.org/officeDocument/2006/relationships/hyperlink" Target="https://drive.google.com/file/d/1cWUFrlW3VUnci0D6-3PTIegYNaL-hmfR/view" TargetMode="External"/><Relationship Id="rId63" Type="http://schemas.openxmlformats.org/officeDocument/2006/relationships/hyperlink" Target="https://drive.google.com/file/d/1OUQgbZbiPdQdrxOLZBSY5XDnVkvFV4oX/view" TargetMode="External"/><Relationship Id="rId7" Type="http://schemas.openxmlformats.org/officeDocument/2006/relationships/hyperlink" Target="https://drive.google.com/file/d/1G2SLG56bNmQanHbWwxYOE9f-swtCna9C/view" TargetMode="External"/><Relationship Id="rId2" Type="http://schemas.openxmlformats.org/officeDocument/2006/relationships/hyperlink" Target="https://drive.google.com/file/d/19nrP17kOrpuSDhU8Iq5jbRmZO_WHs2aR/view" TargetMode="External"/><Relationship Id="rId16" Type="http://schemas.openxmlformats.org/officeDocument/2006/relationships/hyperlink" Target="https://drive.google.com/file/d/18el7CggFzTQ7KKTuoHOrJsXlepqYhKYP/view" TargetMode="External"/><Relationship Id="rId29" Type="http://schemas.openxmlformats.org/officeDocument/2006/relationships/hyperlink" Target="https://drive.google.com/file/d/1GhmeWpi3wV_m_vmxE40ly_73VOhHe7Rn/view" TargetMode="External"/><Relationship Id="rId11" Type="http://schemas.openxmlformats.org/officeDocument/2006/relationships/hyperlink" Target="https://drive.google.com/file/d/1G2SLG56bNmQanHbWwxYOE9f-swtCna9C/view" TargetMode="External"/><Relationship Id="rId24" Type="http://schemas.openxmlformats.org/officeDocument/2006/relationships/hyperlink" Target="https://drive.google.com/file/d/1GhmeWpi3wV_m_vmxE40ly_73VOhHe7Rn/view" TargetMode="External"/><Relationship Id="rId32" Type="http://schemas.openxmlformats.org/officeDocument/2006/relationships/hyperlink" Target="https://drive.google.com/file/d/1IF3bqXGFWZHsVDgGkdCwoep6_6O281I5/view" TargetMode="External"/><Relationship Id="rId37" Type="http://schemas.openxmlformats.org/officeDocument/2006/relationships/hyperlink" Target="https://drive.google.com/file/d/1IF3bqXGFWZHsVDgGkdCwoep6_6O281I5/view" TargetMode="External"/><Relationship Id="rId40" Type="http://schemas.openxmlformats.org/officeDocument/2006/relationships/hyperlink" Target="https://drive.google.com/file/d/16vfrfMdFEPlR-Z3bu93GYyI3HkrJ_aC_/view" TargetMode="External"/><Relationship Id="rId45" Type="http://schemas.openxmlformats.org/officeDocument/2006/relationships/hyperlink" Target="https://drive.google.com/file/d/16vfrfMdFEPlR-Z3bu93GYyI3HkrJ_aC_/view" TargetMode="External"/><Relationship Id="rId53" Type="http://schemas.openxmlformats.org/officeDocument/2006/relationships/hyperlink" Target="https://drive.google.com/file/d/1zZ9XpbhGteeD8CyafACcWZ87I64xwg-d/view" TargetMode="External"/><Relationship Id="rId58" Type="http://schemas.openxmlformats.org/officeDocument/2006/relationships/hyperlink" Target="https://drive.google.com/file/d/1ICBwM58JpdidffXPLviowLmQT8QYNusr/view" TargetMode="External"/><Relationship Id="rId66" Type="http://schemas.openxmlformats.org/officeDocument/2006/relationships/drawing" Target="../drawings/drawing2.xml"/><Relationship Id="rId5" Type="http://schemas.openxmlformats.org/officeDocument/2006/relationships/hyperlink" Target="https://drive.google.com/file/d/16ReGWg32StAfdTWkEnHtB3BEOETI9E7g/view" TargetMode="External"/><Relationship Id="rId61" Type="http://schemas.openxmlformats.org/officeDocument/2006/relationships/hyperlink" Target="https://drive.google.com/file/d/1OUQgbZbiPdQdrxOLZBSY5XDnVkvFV4oX/view" TargetMode="External"/><Relationship Id="rId19" Type="http://schemas.openxmlformats.org/officeDocument/2006/relationships/hyperlink" Target="https://drive.google.com/file/d/18el7CggFzTQ7KKTuoHOrJsXlepqYhKYP/view" TargetMode="External"/><Relationship Id="rId14" Type="http://schemas.openxmlformats.org/officeDocument/2006/relationships/hyperlink" Target="https://drive.google.com/file/d/1G2SLG56bNmQanHbWwxYOE9f-swtCna9C/view" TargetMode="External"/><Relationship Id="rId22" Type="http://schemas.openxmlformats.org/officeDocument/2006/relationships/hyperlink" Target="https://drive.google.com/file/d/18el7CggFzTQ7KKTuoHOrJsXlepqYhKYP/view" TargetMode="External"/><Relationship Id="rId27" Type="http://schemas.openxmlformats.org/officeDocument/2006/relationships/hyperlink" Target="https://drive.google.com/file/d/1GhmeWpi3wV_m_vmxE40ly_73VOhHe7Rn/view" TargetMode="External"/><Relationship Id="rId30" Type="http://schemas.openxmlformats.org/officeDocument/2006/relationships/hyperlink" Target="https://drive.google.com/file/d/1GhmeWpi3wV_m_vmxE40ly_73VOhHe7Rn/view" TargetMode="External"/><Relationship Id="rId35" Type="http://schemas.openxmlformats.org/officeDocument/2006/relationships/hyperlink" Target="https://drive.google.com/file/d/1IF3bqXGFWZHsVDgGkdCwoep6_6O281I5/view" TargetMode="External"/><Relationship Id="rId43" Type="http://schemas.openxmlformats.org/officeDocument/2006/relationships/hyperlink" Target="https://drive.google.com/file/d/16vfrfMdFEPlR-Z3bu93GYyI3HkrJ_aC_/view" TargetMode="External"/><Relationship Id="rId48" Type="http://schemas.openxmlformats.org/officeDocument/2006/relationships/hyperlink" Target="https://drive.google.com/file/d/1zZ9XpbhGteeD8CyafACcWZ87I64xwg-d/view" TargetMode="External"/><Relationship Id="rId56" Type="http://schemas.openxmlformats.org/officeDocument/2006/relationships/hyperlink" Target="https://drive.google.com/file/d/1cWUFrlW3VUnci0D6-3PTIegYNaL-hmfR/view" TargetMode="External"/><Relationship Id="rId64" Type="http://schemas.openxmlformats.org/officeDocument/2006/relationships/hyperlink" Target="https://drive.google.com/file/d/1OUQgbZbiPdQdrxOLZBSY5XDnVkvFV4oX/view" TargetMode="External"/><Relationship Id="rId8" Type="http://schemas.openxmlformats.org/officeDocument/2006/relationships/hyperlink" Target="https://drive.google.com/file/d/1G2SLG56bNmQanHbWwxYOE9f-swtCna9C/view" TargetMode="External"/><Relationship Id="rId51" Type="http://schemas.openxmlformats.org/officeDocument/2006/relationships/hyperlink" Target="https://drive.google.com/file/d/1zZ9XpbhGteeD8CyafACcWZ87I64xwg-d/view" TargetMode="External"/><Relationship Id="rId3" Type="http://schemas.openxmlformats.org/officeDocument/2006/relationships/hyperlink" Target="https://drive.google.com/file/d/16ReGWg32StAfdTWkEnHtB3BEOETI9E7g/view" TargetMode="External"/><Relationship Id="rId12" Type="http://schemas.openxmlformats.org/officeDocument/2006/relationships/hyperlink" Target="https://drive.google.com/file/d/1G2SLG56bNmQanHbWwxYOE9f-swtCna9C/view" TargetMode="External"/><Relationship Id="rId17" Type="http://schemas.openxmlformats.org/officeDocument/2006/relationships/hyperlink" Target="https://drive.google.com/file/d/18el7CggFzTQ7KKTuoHOrJsXlepqYhKYP/view" TargetMode="External"/><Relationship Id="rId25" Type="http://schemas.openxmlformats.org/officeDocument/2006/relationships/hyperlink" Target="https://drive.google.com/file/d/1GhmeWpi3wV_m_vmxE40ly_73VOhHe7Rn/view" TargetMode="External"/><Relationship Id="rId33" Type="http://schemas.openxmlformats.org/officeDocument/2006/relationships/hyperlink" Target="https://drive.google.com/file/d/1IF3bqXGFWZHsVDgGkdCwoep6_6O281I5/view" TargetMode="External"/><Relationship Id="rId38" Type="http://schemas.openxmlformats.org/officeDocument/2006/relationships/hyperlink" Target="https://drive.google.com/file/d/1IF3bqXGFWZHsVDgGkdCwoep6_6O281I5/view" TargetMode="External"/><Relationship Id="rId46" Type="http://schemas.openxmlformats.org/officeDocument/2006/relationships/hyperlink" Target="https://drive.google.com/file/d/16vfrfMdFEPlR-Z3bu93GYyI3HkrJ_aC_/view" TargetMode="External"/><Relationship Id="rId59" Type="http://schemas.openxmlformats.org/officeDocument/2006/relationships/hyperlink" Target="https://drive.google.com/file/d/1ICBwM58JpdidffXPLviowLmQT8QYNusr/view" TargetMode="External"/><Relationship Id="rId20" Type="http://schemas.openxmlformats.org/officeDocument/2006/relationships/hyperlink" Target="https://drive.google.com/file/d/18el7CggFzTQ7KKTuoHOrJsXlepqYhKYP/view" TargetMode="External"/><Relationship Id="rId41" Type="http://schemas.openxmlformats.org/officeDocument/2006/relationships/hyperlink" Target="https://drive.google.com/file/d/16vfrfMdFEPlR-Z3bu93GYyI3HkrJ_aC_/view" TargetMode="External"/><Relationship Id="rId54" Type="http://schemas.openxmlformats.org/officeDocument/2006/relationships/hyperlink" Target="https://drive.google.com/file/d/1zZ9XpbhGteeD8CyafACcWZ87I64xwg-d/view" TargetMode="External"/><Relationship Id="rId62" Type="http://schemas.openxmlformats.org/officeDocument/2006/relationships/hyperlink" Target="https://drive.google.com/file/d/1OUQgbZbiPdQdrxOLZBSY5XDnVkvFV4oX/view" TargetMode="External"/><Relationship Id="rId1" Type="http://schemas.openxmlformats.org/officeDocument/2006/relationships/hyperlink" Target="https://drive.google.com/file/d/19nrP17kOrpuSDhU8Iq5jbRmZO_WHs2aR/view" TargetMode="External"/><Relationship Id="rId6" Type="http://schemas.openxmlformats.org/officeDocument/2006/relationships/hyperlink" Target="https://drive.google.com/file/d/16ReGWg32StAfdTWkEnHtB3BEOETI9E7g/view" TargetMode="External"/><Relationship Id="rId15" Type="http://schemas.openxmlformats.org/officeDocument/2006/relationships/hyperlink" Target="https://drive.google.com/file/d/18el7CggFzTQ7KKTuoHOrJsXlepqYhKYP/view" TargetMode="External"/><Relationship Id="rId23" Type="http://schemas.openxmlformats.org/officeDocument/2006/relationships/hyperlink" Target="https://drive.google.com/file/d/1GhmeWpi3wV_m_vmxE40ly_73VOhHe7Rn/view" TargetMode="External"/><Relationship Id="rId28" Type="http://schemas.openxmlformats.org/officeDocument/2006/relationships/hyperlink" Target="https://drive.google.com/file/d/1GhmeWpi3wV_m_vmxE40ly_73VOhHe7Rn/view" TargetMode="External"/><Relationship Id="rId36" Type="http://schemas.openxmlformats.org/officeDocument/2006/relationships/hyperlink" Target="https://drive.google.com/file/d/1IF3bqXGFWZHsVDgGkdCwoep6_6O281I5/view" TargetMode="External"/><Relationship Id="rId49" Type="http://schemas.openxmlformats.org/officeDocument/2006/relationships/hyperlink" Target="https://drive.google.com/file/d/1zZ9XpbhGteeD8CyafACcWZ87I64xwg-d/view" TargetMode="External"/><Relationship Id="rId57" Type="http://schemas.openxmlformats.org/officeDocument/2006/relationships/hyperlink" Target="https://drive.google.com/file/d/1ICBwM58JpdidffXPLviowLmQT8QYNusr/view" TargetMode="External"/><Relationship Id="rId10" Type="http://schemas.openxmlformats.org/officeDocument/2006/relationships/hyperlink" Target="https://drive.google.com/file/d/1G2SLG56bNmQanHbWwxYOE9f-swtCna9C/view" TargetMode="External"/><Relationship Id="rId31" Type="http://schemas.openxmlformats.org/officeDocument/2006/relationships/hyperlink" Target="https://drive.google.com/file/d/1IF3bqXGFWZHsVDgGkdCwoep6_6O281I5/view" TargetMode="External"/><Relationship Id="rId44" Type="http://schemas.openxmlformats.org/officeDocument/2006/relationships/hyperlink" Target="https://drive.google.com/file/d/16vfrfMdFEPlR-Z3bu93GYyI3HkrJ_aC_/view" TargetMode="External"/><Relationship Id="rId52" Type="http://schemas.openxmlformats.org/officeDocument/2006/relationships/hyperlink" Target="https://drive.google.com/file/d/1zZ9XpbhGteeD8CyafACcWZ87I64xwg-d/view" TargetMode="External"/><Relationship Id="rId60" Type="http://schemas.openxmlformats.org/officeDocument/2006/relationships/hyperlink" Target="https://drive.google.com/file/d/1ICBwM58JpdidffXPLviowLmQT8QYNusr/view" TargetMode="External"/><Relationship Id="rId65" Type="http://schemas.openxmlformats.org/officeDocument/2006/relationships/hyperlink" Target="https://drive.google.com/file/d/1bfLB4KVJ_baGdvSuHtYytEGJtEHVVgbw/view" TargetMode="External"/><Relationship Id="rId4" Type="http://schemas.openxmlformats.org/officeDocument/2006/relationships/hyperlink" Target="https://drive.google.com/file/d/16ReGWg32StAfdTWkEnHtB3BEOETI9E7g/view" TargetMode="External"/><Relationship Id="rId9" Type="http://schemas.openxmlformats.org/officeDocument/2006/relationships/hyperlink" Target="https://drive.google.com/file/d/1G2SLG56bNmQanHbWwxYOE9f-swtCna9C/view" TargetMode="External"/><Relationship Id="rId13" Type="http://schemas.openxmlformats.org/officeDocument/2006/relationships/hyperlink" Target="https://drive.google.com/file/d/1G2SLG56bNmQanHbWwxYOE9f-swtCna9C/view" TargetMode="External"/><Relationship Id="rId18" Type="http://schemas.openxmlformats.org/officeDocument/2006/relationships/hyperlink" Target="https://drive.google.com/file/d/18el7CggFzTQ7KKTuoHOrJsXlepqYhKYP/view" TargetMode="External"/><Relationship Id="rId39" Type="http://schemas.openxmlformats.org/officeDocument/2006/relationships/hyperlink" Target="https://drive.google.com/file/d/16vfrfMdFEPlR-Z3bu93GYyI3HkrJ_aC_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61"/>
  <sheetViews>
    <sheetView tabSelected="1" workbookViewId="0">
      <selection activeCell="B12" sqref="B12"/>
    </sheetView>
  </sheetViews>
  <sheetFormatPr defaultColWidth="12.6640625" defaultRowHeight="15.75" customHeight="1"/>
  <cols>
    <col min="1" max="1" width="3.33203125" customWidth="1"/>
    <col min="3" max="3" width="13.6640625" customWidth="1"/>
    <col min="4" max="4" width="9.44140625" customWidth="1"/>
    <col min="5" max="5" width="44.33203125" customWidth="1"/>
    <col min="6" max="6" width="11.33203125" customWidth="1"/>
    <col min="7" max="7" width="13.77734375" customWidth="1"/>
    <col min="8" max="8" width="3" customWidth="1"/>
  </cols>
  <sheetData>
    <row r="1" spans="1:8" ht="13.2">
      <c r="A1" s="1"/>
      <c r="B1" s="2"/>
      <c r="C1" s="3"/>
      <c r="D1" s="3"/>
      <c r="E1" s="3"/>
      <c r="F1" s="4"/>
      <c r="G1" s="3"/>
      <c r="H1" s="3"/>
    </row>
    <row r="2" spans="1:8" ht="20.25" customHeight="1">
      <c r="A2" s="1"/>
      <c r="B2" s="115"/>
      <c r="C2" s="117" t="s">
        <v>0</v>
      </c>
      <c r="D2" s="118"/>
      <c r="E2" s="3"/>
      <c r="F2" s="3"/>
      <c r="G2" s="3"/>
      <c r="H2" s="3"/>
    </row>
    <row r="3" spans="1:8" ht="18.75" customHeight="1">
      <c r="A3" s="1"/>
      <c r="B3" s="116"/>
      <c r="C3" s="119"/>
      <c r="D3" s="120"/>
      <c r="E3" s="3"/>
      <c r="F3" s="3"/>
      <c r="G3" s="3"/>
      <c r="H3" s="3"/>
    </row>
    <row r="4" spans="1:8" ht="12" customHeight="1">
      <c r="A4" s="1"/>
      <c r="B4" s="2"/>
      <c r="C4" s="3"/>
      <c r="D4" s="3"/>
      <c r="E4" s="3"/>
      <c r="F4" s="5"/>
      <c r="G4" s="113"/>
      <c r="H4" s="3"/>
    </row>
    <row r="5" spans="1:8" ht="13.2">
      <c r="A5" s="2"/>
      <c r="B5" s="123"/>
      <c r="C5" s="121"/>
      <c r="D5" s="122"/>
      <c r="E5" s="6"/>
      <c r="F5" s="7"/>
      <c r="G5" s="7"/>
      <c r="H5" s="3"/>
    </row>
    <row r="6" spans="1:8" ht="13.2">
      <c r="A6" s="2"/>
      <c r="B6" s="124" t="s">
        <v>1</v>
      </c>
      <c r="C6" s="125"/>
      <c r="D6" s="125"/>
      <c r="E6" s="125"/>
      <c r="F6" s="125"/>
      <c r="G6" s="126"/>
      <c r="H6" s="3"/>
    </row>
    <row r="7" spans="1:8" ht="13.2">
      <c r="A7" s="2"/>
      <c r="B7" s="119"/>
      <c r="C7" s="127"/>
      <c r="D7" s="127"/>
      <c r="E7" s="127"/>
      <c r="F7" s="127"/>
      <c r="G7" s="120"/>
      <c r="H7" s="3"/>
    </row>
    <row r="8" spans="1:8" ht="12" customHeight="1">
      <c r="A8" s="8"/>
      <c r="B8" s="9" t="s">
        <v>2</v>
      </c>
      <c r="C8" s="10"/>
      <c r="D8" s="6"/>
      <c r="E8" s="6"/>
      <c r="F8" s="7"/>
      <c r="G8" s="7"/>
      <c r="H8" s="3"/>
    </row>
    <row r="9" spans="1:8" ht="19.2" hidden="1" customHeight="1">
      <c r="A9" s="2"/>
      <c r="B9" s="11"/>
      <c r="C9" s="6"/>
      <c r="D9" s="6"/>
      <c r="E9" s="6"/>
      <c r="F9" s="7"/>
      <c r="G9" s="7"/>
      <c r="H9" s="3"/>
    </row>
    <row r="10" spans="1:8" ht="32.4" customHeight="1">
      <c r="A10" s="2"/>
      <c r="B10" s="12" t="s">
        <v>3</v>
      </c>
      <c r="C10" s="13" t="s">
        <v>4</v>
      </c>
      <c r="D10" s="14" t="s">
        <v>5</v>
      </c>
      <c r="E10" s="14" t="s">
        <v>6</v>
      </c>
      <c r="F10" s="12" t="s">
        <v>7</v>
      </c>
      <c r="G10" s="15" t="s">
        <v>8</v>
      </c>
      <c r="H10" s="3"/>
    </row>
    <row r="11" spans="1:8" ht="14.4">
      <c r="A11" s="8"/>
      <c r="B11" s="16" t="s">
        <v>9</v>
      </c>
      <c r="C11" s="17" t="s">
        <v>10</v>
      </c>
      <c r="D11" s="18">
        <f ca="1">IFERROR(__xludf.DUMMYFUNCTION("VLOOKUP(SPLIT(C11,"".""),SPLIT(C11,"".""),1)"),25456)</f>
        <v>25456</v>
      </c>
      <c r="E11" s="18" t="s">
        <v>11</v>
      </c>
      <c r="F11" s="19" t="s">
        <v>12</v>
      </c>
      <c r="G11" s="21" t="s">
        <v>13</v>
      </c>
      <c r="H11" s="3"/>
    </row>
    <row r="12" spans="1:8" ht="14.4">
      <c r="A12" s="8"/>
      <c r="B12" s="22" t="s">
        <v>9</v>
      </c>
      <c r="C12" s="17" t="s">
        <v>14</v>
      </c>
      <c r="D12" s="18">
        <f ca="1">IFERROR(__xludf.DUMMYFUNCTION("VLOOKUP(SPLIT(C12,"".""),SPLIT(C12,"".""),1)"),25464)</f>
        <v>25464</v>
      </c>
      <c r="E12" s="18" t="s">
        <v>11</v>
      </c>
      <c r="F12" s="19" t="s">
        <v>15</v>
      </c>
      <c r="G12" s="21" t="s">
        <v>13</v>
      </c>
      <c r="H12" s="3"/>
    </row>
    <row r="13" spans="1:8" ht="13.2">
      <c r="A13" s="8"/>
      <c r="B13" s="23" t="s">
        <v>9</v>
      </c>
      <c r="C13" s="24" t="s">
        <v>16</v>
      </c>
      <c r="D13" s="24">
        <f ca="1">IFERROR(__xludf.DUMMYFUNCTION("VLOOKUP(SPLIT(C13,"".""),SPLIT(C13,"".""),1)"),35973)</f>
        <v>35973</v>
      </c>
      <c r="E13" s="24" t="s">
        <v>17</v>
      </c>
      <c r="F13" s="25" t="s">
        <v>12</v>
      </c>
      <c r="G13" s="21" t="s">
        <v>18</v>
      </c>
      <c r="H13" s="3"/>
    </row>
    <row r="14" spans="1:8" ht="13.2">
      <c r="A14" s="8"/>
      <c r="B14" s="23" t="s">
        <v>9</v>
      </c>
      <c r="C14" s="24" t="s">
        <v>19</v>
      </c>
      <c r="D14" s="24">
        <f ca="1">IFERROR(__xludf.DUMMYFUNCTION("VLOOKUP(SPLIT(C14,"".""),SPLIT(C14,"".""),1)"),35974)</f>
        <v>35974</v>
      </c>
      <c r="E14" s="24" t="s">
        <v>17</v>
      </c>
      <c r="F14" s="25" t="s">
        <v>15</v>
      </c>
      <c r="G14" s="21" t="s">
        <v>18</v>
      </c>
      <c r="H14" s="3"/>
    </row>
    <row r="15" spans="1:8" ht="13.2">
      <c r="A15" s="8"/>
      <c r="B15" s="22" t="s">
        <v>9</v>
      </c>
      <c r="C15" s="18" t="s">
        <v>20</v>
      </c>
      <c r="D15" s="18">
        <f ca="1">IFERROR(__xludf.DUMMYFUNCTION("VLOOKUP(SPLIT(C15,"".""),SPLIT(C15,"".""),1)"),117594)</f>
        <v>117594</v>
      </c>
      <c r="E15" s="18" t="s">
        <v>21</v>
      </c>
      <c r="F15" s="19" t="s">
        <v>12</v>
      </c>
      <c r="G15" s="21" t="s">
        <v>22</v>
      </c>
      <c r="H15" s="3"/>
    </row>
    <row r="16" spans="1:8" ht="13.2">
      <c r="A16" s="8"/>
      <c r="B16" s="22" t="s">
        <v>9</v>
      </c>
      <c r="C16" s="18" t="s">
        <v>23</v>
      </c>
      <c r="D16" s="18">
        <f ca="1">IFERROR(__xludf.DUMMYFUNCTION("VLOOKUP(SPLIT(C16,"".""),SPLIT(C16,"".""),1)"),117595)</f>
        <v>117595</v>
      </c>
      <c r="E16" s="18" t="s">
        <v>21</v>
      </c>
      <c r="F16" s="19" t="s">
        <v>15</v>
      </c>
      <c r="G16" s="21" t="s">
        <v>22</v>
      </c>
      <c r="H16" s="3"/>
    </row>
    <row r="17" spans="1:8" ht="13.2">
      <c r="A17" s="8"/>
      <c r="B17" s="16" t="s">
        <v>9</v>
      </c>
      <c r="C17" s="18" t="s">
        <v>24</v>
      </c>
      <c r="D17" s="18">
        <f ca="1">IFERROR(__xludf.DUMMYFUNCTION("VLOOKUP(SPLIT(C17,"".""),SPLIT(C17,"".""),1)"),117596)</f>
        <v>117596</v>
      </c>
      <c r="E17" s="18" t="s">
        <v>25</v>
      </c>
      <c r="F17" s="19" t="s">
        <v>12</v>
      </c>
      <c r="G17" s="21" t="s">
        <v>26</v>
      </c>
      <c r="H17" s="3"/>
    </row>
    <row r="18" spans="1:8" ht="13.2">
      <c r="A18" s="8"/>
      <c r="B18" s="22" t="s">
        <v>9</v>
      </c>
      <c r="C18" s="18" t="s">
        <v>27</v>
      </c>
      <c r="D18" s="18">
        <f ca="1">IFERROR(__xludf.DUMMYFUNCTION("VLOOKUP(SPLIT(C18,"".""),SPLIT(C18,"".""),1)"),117597)</f>
        <v>117597</v>
      </c>
      <c r="E18" s="26" t="s">
        <v>25</v>
      </c>
      <c r="F18" s="19" t="s">
        <v>15</v>
      </c>
      <c r="G18" s="21" t="s">
        <v>26</v>
      </c>
      <c r="H18" s="3"/>
    </row>
    <row r="19" spans="1:8" ht="13.2">
      <c r="A19" s="2"/>
      <c r="B19" s="11"/>
      <c r="C19" s="27"/>
      <c r="D19" s="27"/>
      <c r="E19" s="27"/>
      <c r="F19" s="28"/>
      <c r="G19" s="28"/>
      <c r="H19" s="3"/>
    </row>
    <row r="20" spans="1:8" ht="13.2">
      <c r="A20" s="2"/>
      <c r="B20" s="9" t="s">
        <v>28</v>
      </c>
      <c r="C20" s="6"/>
      <c r="D20" s="6"/>
      <c r="E20" s="6"/>
      <c r="F20" s="7"/>
      <c r="G20" s="7"/>
      <c r="H20" s="3"/>
    </row>
    <row r="21" spans="1:8" ht="13.2">
      <c r="A21" s="2"/>
      <c r="B21" s="29"/>
      <c r="C21" s="30"/>
      <c r="D21" s="30"/>
      <c r="E21" s="30"/>
      <c r="F21" s="31"/>
      <c r="G21" s="31"/>
      <c r="H21" s="3"/>
    </row>
    <row r="22" spans="1:8" ht="30.6" customHeight="1">
      <c r="A22" s="2"/>
      <c r="B22" s="12" t="s">
        <v>3</v>
      </c>
      <c r="C22" s="13" t="s">
        <v>4</v>
      </c>
      <c r="D22" s="14" t="s">
        <v>5</v>
      </c>
      <c r="E22" s="14" t="s">
        <v>6</v>
      </c>
      <c r="F22" s="12" t="s">
        <v>7</v>
      </c>
      <c r="G22" s="15" t="s">
        <v>8</v>
      </c>
      <c r="H22" s="3"/>
    </row>
    <row r="23" spans="1:8" ht="14.4">
      <c r="A23" s="8"/>
      <c r="B23" s="16" t="s">
        <v>9</v>
      </c>
      <c r="C23" s="17" t="s">
        <v>29</v>
      </c>
      <c r="D23" s="32">
        <f ca="1">IFERROR(__xludf.DUMMYFUNCTION("VLOOKUP(SPLIT(C23,"".""),SPLIT(C23,"".""),1)"),25451)</f>
        <v>25451</v>
      </c>
      <c r="E23" s="32" t="s">
        <v>30</v>
      </c>
      <c r="F23" s="33" t="s">
        <v>12</v>
      </c>
      <c r="G23" s="20">
        <v>6699</v>
      </c>
      <c r="H23" s="3"/>
    </row>
    <row r="24" spans="1:8" ht="14.4">
      <c r="A24" s="8"/>
      <c r="B24" s="16" t="s">
        <v>9</v>
      </c>
      <c r="C24" s="17" t="s">
        <v>31</v>
      </c>
      <c r="D24" s="32">
        <f ca="1">IFERROR(__xludf.DUMMYFUNCTION("VLOOKUP(SPLIT(C24,"".""),SPLIT(C24,"".""),1)"),25452)</f>
        <v>25452</v>
      </c>
      <c r="E24" s="32" t="s">
        <v>30</v>
      </c>
      <c r="F24" s="33" t="s">
        <v>15</v>
      </c>
      <c r="G24" s="20">
        <v>6699</v>
      </c>
      <c r="H24" s="3"/>
    </row>
    <row r="25" spans="1:8" ht="14.4">
      <c r="A25" s="8"/>
      <c r="B25" s="22" t="s">
        <v>9</v>
      </c>
      <c r="C25" s="17" t="s">
        <v>32</v>
      </c>
      <c r="D25" s="32">
        <f ca="1">IFERROR(__xludf.DUMMYFUNCTION("VLOOKUP(SPLIT(C25,"".""),SPLIT(C25,"".""),1)"),25445)</f>
        <v>25445</v>
      </c>
      <c r="E25" s="32" t="s">
        <v>33</v>
      </c>
      <c r="F25" s="33" t="s">
        <v>12</v>
      </c>
      <c r="G25" s="20">
        <v>7999</v>
      </c>
      <c r="H25" s="3"/>
    </row>
    <row r="26" spans="1:8" ht="14.4">
      <c r="A26" s="8"/>
      <c r="B26" s="22" t="s">
        <v>9</v>
      </c>
      <c r="C26" s="17" t="s">
        <v>34</v>
      </c>
      <c r="D26" s="32">
        <f ca="1">IFERROR(__xludf.DUMMYFUNCTION("VLOOKUP(SPLIT(C26,"".""),SPLIT(C26,"".""),1)"),25447)</f>
        <v>25447</v>
      </c>
      <c r="E26" s="32" t="s">
        <v>33</v>
      </c>
      <c r="F26" s="33" t="s">
        <v>15</v>
      </c>
      <c r="G26" s="20">
        <v>7999</v>
      </c>
      <c r="H26" s="3"/>
    </row>
    <row r="27" spans="1:8" ht="14.4">
      <c r="A27" s="8"/>
      <c r="B27" s="22" t="s">
        <v>9</v>
      </c>
      <c r="C27" s="17" t="s">
        <v>35</v>
      </c>
      <c r="D27" s="32">
        <f ca="1">IFERROR(__xludf.DUMMYFUNCTION("VLOOKUP(SPLIT(C27,"".""),SPLIT(C27,"".""),1)"),38872)</f>
        <v>38872</v>
      </c>
      <c r="E27" s="32" t="s">
        <v>36</v>
      </c>
      <c r="F27" s="33" t="s">
        <v>12</v>
      </c>
      <c r="G27" s="34">
        <v>10399</v>
      </c>
      <c r="H27" s="3"/>
    </row>
    <row r="28" spans="1:8" ht="14.4">
      <c r="A28" s="8"/>
      <c r="B28" s="22" t="s">
        <v>9</v>
      </c>
      <c r="C28" s="17" t="s">
        <v>37</v>
      </c>
      <c r="D28" s="32">
        <f ca="1">IFERROR(__xludf.DUMMYFUNCTION("VLOOKUP(SPLIT(C28,"".""),SPLIT(C28,"".""),1)"),38873)</f>
        <v>38873</v>
      </c>
      <c r="E28" s="32" t="s">
        <v>36</v>
      </c>
      <c r="F28" s="33" t="s">
        <v>15</v>
      </c>
      <c r="G28" s="34">
        <v>10399</v>
      </c>
      <c r="H28" s="3"/>
    </row>
    <row r="29" spans="1:8" ht="14.4">
      <c r="A29" s="8"/>
      <c r="B29" s="22" t="s">
        <v>9</v>
      </c>
      <c r="C29" s="17" t="s">
        <v>38</v>
      </c>
      <c r="D29" s="32">
        <f ca="1">IFERROR(__xludf.DUMMYFUNCTION("VLOOKUP(SPLIT(C29,"".""),SPLIT(C29,"".""),1)"),25449)</f>
        <v>25449</v>
      </c>
      <c r="E29" s="32" t="s">
        <v>39</v>
      </c>
      <c r="F29" s="33" t="s">
        <v>12</v>
      </c>
      <c r="G29" s="20">
        <v>12699</v>
      </c>
      <c r="H29" s="3"/>
    </row>
    <row r="30" spans="1:8" ht="14.4">
      <c r="A30" s="8"/>
      <c r="B30" s="22" t="s">
        <v>9</v>
      </c>
      <c r="C30" s="17" t="s">
        <v>40</v>
      </c>
      <c r="D30" s="35">
        <f ca="1">IFERROR(__xludf.DUMMYFUNCTION("VLOOKUP(SPLIT(C30,"".""),SPLIT(C30,"".""),1)"),25450)</f>
        <v>25450</v>
      </c>
      <c r="E30" s="35" t="s">
        <v>39</v>
      </c>
      <c r="F30" s="36" t="s">
        <v>15</v>
      </c>
      <c r="G30" s="20">
        <v>12699</v>
      </c>
      <c r="H30" s="3"/>
    </row>
    <row r="31" spans="1:8" ht="13.2">
      <c r="A31" s="8"/>
      <c r="B31" s="37" t="s">
        <v>9</v>
      </c>
      <c r="C31" s="18" t="s">
        <v>41</v>
      </c>
      <c r="D31" s="32">
        <v>93602</v>
      </c>
      <c r="E31" s="32" t="s">
        <v>42</v>
      </c>
      <c r="F31" s="33" t="s">
        <v>12</v>
      </c>
      <c r="G31" s="20">
        <v>10999</v>
      </c>
      <c r="H31" s="3"/>
    </row>
    <row r="32" spans="1:8" ht="13.2">
      <c r="A32" s="8"/>
      <c r="B32" s="37" t="s">
        <v>9</v>
      </c>
      <c r="C32" s="18" t="s">
        <v>43</v>
      </c>
      <c r="D32" s="32">
        <v>93601</v>
      </c>
      <c r="E32" s="32" t="s">
        <v>42</v>
      </c>
      <c r="F32" s="33" t="s">
        <v>15</v>
      </c>
      <c r="G32" s="20">
        <v>10999</v>
      </c>
      <c r="H32" s="3"/>
    </row>
    <row r="33" spans="1:8" ht="13.2">
      <c r="A33" s="8"/>
      <c r="B33" s="38"/>
      <c r="C33" s="39" t="s">
        <v>44</v>
      </c>
      <c r="D33" s="39">
        <v>147147</v>
      </c>
      <c r="E33" s="39" t="s">
        <v>45</v>
      </c>
      <c r="F33" s="40" t="s">
        <v>46</v>
      </c>
      <c r="G33" s="41">
        <v>9599</v>
      </c>
      <c r="H33" s="3"/>
    </row>
    <row r="34" spans="1:8" ht="13.2">
      <c r="A34" s="2"/>
      <c r="B34" s="11"/>
      <c r="C34" s="42"/>
      <c r="D34" s="27"/>
      <c r="E34" s="27"/>
      <c r="F34" s="28"/>
      <c r="G34" s="28"/>
      <c r="H34" s="3"/>
    </row>
    <row r="35" spans="1:8" ht="13.2">
      <c r="A35" s="2"/>
      <c r="B35" s="9" t="s">
        <v>47</v>
      </c>
      <c r="C35" s="43"/>
      <c r="D35" s="6"/>
      <c r="E35" s="6"/>
      <c r="F35" s="7"/>
      <c r="G35" s="7"/>
      <c r="H35" s="3"/>
    </row>
    <row r="36" spans="1:8" ht="13.2">
      <c r="A36" s="2"/>
      <c r="B36" s="11"/>
      <c r="C36" s="43"/>
      <c r="D36" s="6"/>
      <c r="E36" s="6"/>
      <c r="F36" s="7"/>
      <c r="G36" s="7"/>
      <c r="H36" s="3"/>
    </row>
    <row r="37" spans="1:8" ht="27" customHeight="1">
      <c r="A37" s="2"/>
      <c r="B37" s="12" t="s">
        <v>3</v>
      </c>
      <c r="C37" s="13" t="s">
        <v>4</v>
      </c>
      <c r="D37" s="14" t="s">
        <v>5</v>
      </c>
      <c r="E37" s="14" t="s">
        <v>6</v>
      </c>
      <c r="F37" s="12" t="s">
        <v>7</v>
      </c>
      <c r="G37" s="15" t="s">
        <v>8</v>
      </c>
      <c r="H37" s="3"/>
    </row>
    <row r="38" spans="1:8" ht="13.2">
      <c r="A38" s="8"/>
      <c r="B38" s="16" t="s">
        <v>9</v>
      </c>
      <c r="C38" s="18" t="s">
        <v>48</v>
      </c>
      <c r="D38" s="32">
        <f ca="1">IFERROR(__xludf.DUMMYFUNCTION("VLOOKUP(SPLIT(C38,"".""),SPLIT(C38,"".""),1)"),38206)</f>
        <v>38206</v>
      </c>
      <c r="E38" s="32" t="s">
        <v>49</v>
      </c>
      <c r="F38" s="33" t="s">
        <v>12</v>
      </c>
      <c r="G38" s="20">
        <v>3999</v>
      </c>
      <c r="H38" s="3"/>
    </row>
    <row r="39" spans="1:8" ht="13.2">
      <c r="A39" s="8"/>
      <c r="B39" s="16" t="s">
        <v>9</v>
      </c>
      <c r="C39" s="18" t="s">
        <v>50</v>
      </c>
      <c r="D39" s="32">
        <f ca="1">IFERROR(__xludf.DUMMYFUNCTION("VLOOKUP(SPLIT(C39,"".""),SPLIT(C39,"".""),1)"),38205)</f>
        <v>38205</v>
      </c>
      <c r="E39" s="32" t="s">
        <v>49</v>
      </c>
      <c r="F39" s="33" t="s">
        <v>15</v>
      </c>
      <c r="G39" s="20">
        <v>3999</v>
      </c>
      <c r="H39" s="3"/>
    </row>
    <row r="40" spans="1:8" ht="13.2">
      <c r="A40" s="8"/>
      <c r="B40" s="22" t="s">
        <v>9</v>
      </c>
      <c r="C40" s="18" t="s">
        <v>51</v>
      </c>
      <c r="D40" s="32">
        <f ca="1">IFERROR(__xludf.DUMMYFUNCTION("VLOOKUP(SPLIT(C40,"".""),SPLIT(C40,"".""),1)"),38208)</f>
        <v>38208</v>
      </c>
      <c r="E40" s="32" t="s">
        <v>52</v>
      </c>
      <c r="F40" s="33" t="s">
        <v>12</v>
      </c>
      <c r="G40" s="20">
        <v>5309</v>
      </c>
      <c r="H40" s="3"/>
    </row>
    <row r="41" spans="1:8" ht="13.2">
      <c r="A41" s="8"/>
      <c r="B41" s="22" t="s">
        <v>9</v>
      </c>
      <c r="C41" s="18" t="s">
        <v>53</v>
      </c>
      <c r="D41" s="32">
        <f ca="1">IFERROR(__xludf.DUMMYFUNCTION("VLOOKUP(SPLIT(C41,"".""),SPLIT(C41,"".""),1)"),38207)</f>
        <v>38207</v>
      </c>
      <c r="E41" s="32" t="s">
        <v>54</v>
      </c>
      <c r="F41" s="33" t="s">
        <v>15</v>
      </c>
      <c r="G41" s="20">
        <v>5309</v>
      </c>
      <c r="H41" s="3"/>
    </row>
    <row r="42" spans="1:8" ht="17.25" customHeight="1">
      <c r="A42" s="2"/>
      <c r="B42" s="11"/>
      <c r="C42" s="42"/>
      <c r="D42" s="27"/>
      <c r="E42" s="27"/>
      <c r="F42" s="28"/>
      <c r="G42" s="44"/>
      <c r="H42" s="3"/>
    </row>
    <row r="43" spans="1:8" ht="17.25" customHeight="1">
      <c r="A43" s="2"/>
      <c r="B43" s="45" t="s">
        <v>55</v>
      </c>
      <c r="C43" s="43"/>
      <c r="D43" s="6"/>
      <c r="E43" s="6"/>
      <c r="F43" s="7"/>
      <c r="G43" s="46"/>
      <c r="H43" s="3"/>
    </row>
    <row r="44" spans="1:8" ht="17.25" customHeight="1">
      <c r="A44" s="2"/>
      <c r="B44" s="47"/>
      <c r="C44" s="43"/>
      <c r="D44" s="6"/>
      <c r="E44" s="6"/>
      <c r="F44" s="7"/>
      <c r="G44" s="46"/>
      <c r="H44" s="3"/>
    </row>
    <row r="45" spans="1:8" ht="30" customHeight="1">
      <c r="A45" s="2"/>
      <c r="B45" s="12" t="s">
        <v>3</v>
      </c>
      <c r="C45" s="13" t="s">
        <v>4</v>
      </c>
      <c r="D45" s="14" t="s">
        <v>5</v>
      </c>
      <c r="E45" s="14" t="s">
        <v>6</v>
      </c>
      <c r="F45" s="12" t="s">
        <v>7</v>
      </c>
      <c r="G45" s="15" t="s">
        <v>8</v>
      </c>
      <c r="H45" s="3"/>
    </row>
    <row r="46" spans="1:8" ht="13.2">
      <c r="A46" s="8"/>
      <c r="B46" s="16" t="s">
        <v>9</v>
      </c>
      <c r="C46" s="18" t="s">
        <v>56</v>
      </c>
      <c r="D46" s="32">
        <f ca="1">IFERROR(__xludf.DUMMYFUNCTION("VLOOKUP(SPLIT(C46,"".""),SPLIT(C46,"".""),1)"),38098)</f>
        <v>38098</v>
      </c>
      <c r="E46" s="32" t="s">
        <v>57</v>
      </c>
      <c r="F46" s="33" t="s">
        <v>12</v>
      </c>
      <c r="G46" s="20">
        <v>1259</v>
      </c>
      <c r="H46" s="3"/>
    </row>
    <row r="47" spans="1:8" ht="13.2">
      <c r="A47" s="8"/>
      <c r="B47" s="16" t="s">
        <v>9</v>
      </c>
      <c r="C47" s="18" t="s">
        <v>58</v>
      </c>
      <c r="D47" s="32">
        <f ca="1">IFERROR(__xludf.DUMMYFUNCTION("VLOOKUP(SPLIT(C47,"".""),SPLIT(C47,"".""),1)"),38099)</f>
        <v>38099</v>
      </c>
      <c r="E47" s="32" t="s">
        <v>57</v>
      </c>
      <c r="F47" s="33" t="s">
        <v>15</v>
      </c>
      <c r="G47" s="20">
        <v>1259</v>
      </c>
      <c r="H47" s="3"/>
    </row>
    <row r="48" spans="1:8" ht="13.2">
      <c r="A48" s="8"/>
      <c r="B48" s="22" t="s">
        <v>9</v>
      </c>
      <c r="C48" s="18" t="s">
        <v>59</v>
      </c>
      <c r="D48" s="32">
        <f ca="1">IFERROR(__xludf.DUMMYFUNCTION("VLOOKUP(SPLIT(C48,"".""),SPLIT(C48,"".""),1)"),38100)</f>
        <v>38100</v>
      </c>
      <c r="E48" s="32" t="s">
        <v>60</v>
      </c>
      <c r="F48" s="33" t="s">
        <v>12</v>
      </c>
      <c r="G48" s="20">
        <v>1809</v>
      </c>
      <c r="H48" s="3"/>
    </row>
    <row r="49" spans="1:8" ht="13.2">
      <c r="A49" s="8"/>
      <c r="B49" s="22" t="s">
        <v>9</v>
      </c>
      <c r="C49" s="18" t="s">
        <v>61</v>
      </c>
      <c r="D49" s="32">
        <f ca="1">IFERROR(__xludf.DUMMYFUNCTION("VLOOKUP(SPLIT(C49,"".""),SPLIT(C49,"".""),1)"),38101)</f>
        <v>38101</v>
      </c>
      <c r="E49" s="32" t="s">
        <v>60</v>
      </c>
      <c r="F49" s="33" t="s">
        <v>15</v>
      </c>
      <c r="G49" s="20">
        <v>1809</v>
      </c>
      <c r="H49" s="3"/>
    </row>
    <row r="50" spans="1:8" ht="17.25" customHeight="1">
      <c r="A50" s="8"/>
      <c r="B50" s="48"/>
      <c r="C50" s="49"/>
      <c r="D50" s="27"/>
      <c r="E50" s="27"/>
      <c r="F50" s="28"/>
      <c r="G50" s="44"/>
      <c r="H50" s="3"/>
    </row>
    <row r="51" spans="1:8" ht="17.25" customHeight="1">
      <c r="A51" s="8"/>
      <c r="B51" s="9" t="s">
        <v>62</v>
      </c>
      <c r="C51" s="50"/>
      <c r="D51" s="6"/>
      <c r="E51" s="6"/>
      <c r="F51" s="7"/>
      <c r="G51" s="46"/>
      <c r="H51" s="3"/>
    </row>
    <row r="52" spans="1:8" ht="17.25" customHeight="1">
      <c r="A52" s="8"/>
      <c r="B52" s="2"/>
      <c r="C52" s="50"/>
      <c r="D52" s="6"/>
      <c r="E52" s="6"/>
      <c r="F52" s="7"/>
      <c r="G52" s="46"/>
      <c r="H52" s="3"/>
    </row>
    <row r="53" spans="1:8" ht="31.8" customHeight="1">
      <c r="A53" s="2"/>
      <c r="B53" s="12" t="s">
        <v>3</v>
      </c>
      <c r="C53" s="13" t="s">
        <v>4</v>
      </c>
      <c r="D53" s="14" t="s">
        <v>5</v>
      </c>
      <c r="E53" s="14" t="s">
        <v>6</v>
      </c>
      <c r="F53" s="12" t="s">
        <v>7</v>
      </c>
      <c r="G53" s="15" t="s">
        <v>8</v>
      </c>
      <c r="H53" s="3"/>
    </row>
    <row r="54" spans="1:8" ht="13.2">
      <c r="A54" s="8"/>
      <c r="B54" s="22" t="s">
        <v>9</v>
      </c>
      <c r="C54" s="18" t="s">
        <v>63</v>
      </c>
      <c r="D54" s="32">
        <f ca="1">IFERROR(__xludf.DUMMYFUNCTION("VLOOKUP(SPLIT(C54,"".""),SPLIT(C54,"".""),1)"),38108)</f>
        <v>38108</v>
      </c>
      <c r="E54" s="51" t="s">
        <v>64</v>
      </c>
      <c r="F54" s="33" t="s">
        <v>12</v>
      </c>
      <c r="G54" s="20">
        <v>2009</v>
      </c>
      <c r="H54" s="3"/>
    </row>
    <row r="55" spans="1:8" ht="13.2">
      <c r="A55" s="8"/>
      <c r="B55" s="22" t="s">
        <v>9</v>
      </c>
      <c r="C55" s="18" t="s">
        <v>65</v>
      </c>
      <c r="D55" s="32">
        <f ca="1">IFERROR(__xludf.DUMMYFUNCTION("VLOOKUP(SPLIT(C55,"".""),SPLIT(C55,"".""),1)"),38109)</f>
        <v>38109</v>
      </c>
      <c r="E55" s="52" t="s">
        <v>64</v>
      </c>
      <c r="F55" s="33" t="s">
        <v>15</v>
      </c>
      <c r="G55" s="20">
        <v>2009</v>
      </c>
      <c r="H55" s="3"/>
    </row>
    <row r="56" spans="1:8" ht="17.25" customHeight="1">
      <c r="A56" s="8"/>
      <c r="B56" s="11"/>
      <c r="C56" s="49"/>
      <c r="D56" s="27"/>
      <c r="E56" s="27"/>
      <c r="F56" s="28"/>
      <c r="G56" s="44"/>
      <c r="H56" s="3"/>
    </row>
    <row r="57" spans="1:8" ht="17.25" customHeight="1">
      <c r="A57" s="8"/>
      <c r="B57" s="9" t="s">
        <v>66</v>
      </c>
      <c r="C57" s="50"/>
      <c r="D57" s="6"/>
      <c r="E57" s="6"/>
      <c r="F57" s="7"/>
      <c r="G57" s="46"/>
      <c r="H57" s="3"/>
    </row>
    <row r="58" spans="1:8" ht="17.25" customHeight="1">
      <c r="A58" s="8"/>
      <c r="B58" s="2"/>
      <c r="C58" s="50"/>
      <c r="D58" s="6"/>
      <c r="E58" s="6"/>
      <c r="F58" s="7"/>
      <c r="G58" s="46"/>
      <c r="H58" s="3"/>
    </row>
    <row r="59" spans="1:8" ht="31.2" customHeight="1">
      <c r="A59" s="43"/>
      <c r="B59" s="12" t="s">
        <v>3</v>
      </c>
      <c r="C59" s="13" t="s">
        <v>4</v>
      </c>
      <c r="D59" s="14" t="s">
        <v>5</v>
      </c>
      <c r="E59" s="14" t="s">
        <v>6</v>
      </c>
      <c r="F59" s="12" t="s">
        <v>7</v>
      </c>
      <c r="G59" s="15" t="s">
        <v>8</v>
      </c>
      <c r="H59" s="3"/>
    </row>
    <row r="60" spans="1:8" ht="13.2">
      <c r="A60" s="8"/>
      <c r="B60" s="16" t="s">
        <v>9</v>
      </c>
      <c r="C60" s="18" t="s">
        <v>67</v>
      </c>
      <c r="D60" s="18">
        <f ca="1">IFERROR(__xludf.DUMMYFUNCTION("VLOOKUP(SPLIT(C60,"".""),SPLIT(C60,"".""),1)"),38194)</f>
        <v>38194</v>
      </c>
      <c r="E60" s="18" t="s">
        <v>68</v>
      </c>
      <c r="F60" s="19" t="s">
        <v>12</v>
      </c>
      <c r="G60" s="20">
        <v>1719</v>
      </c>
      <c r="H60" s="3"/>
    </row>
    <row r="61" spans="1:8" ht="13.2">
      <c r="A61" s="8"/>
      <c r="B61" s="16" t="s">
        <v>9</v>
      </c>
      <c r="C61" s="18" t="s">
        <v>69</v>
      </c>
      <c r="D61" s="18">
        <f ca="1">IFERROR(__xludf.DUMMYFUNCTION("VLOOKUP(SPLIT(C61,"".""),SPLIT(C61,"".""),1)"),38193)</f>
        <v>38193</v>
      </c>
      <c r="E61" s="18" t="s">
        <v>68</v>
      </c>
      <c r="F61" s="19" t="s">
        <v>15</v>
      </c>
      <c r="G61" s="20">
        <v>1719</v>
      </c>
      <c r="H61" s="3"/>
    </row>
    <row r="62" spans="1:8" ht="13.2">
      <c r="A62" s="8"/>
      <c r="B62" s="22" t="s">
        <v>9</v>
      </c>
      <c r="C62" s="18" t="s">
        <v>70</v>
      </c>
      <c r="D62" s="18">
        <f ca="1">IFERROR(__xludf.DUMMYFUNCTION("VLOOKUP(SPLIT(C62,"".""),SPLIT(C62,"".""),1)"),38199)</f>
        <v>38199</v>
      </c>
      <c r="E62" s="18" t="s">
        <v>71</v>
      </c>
      <c r="F62" s="19" t="s">
        <v>12</v>
      </c>
      <c r="G62" s="20">
        <v>2809</v>
      </c>
      <c r="H62" s="3"/>
    </row>
    <row r="63" spans="1:8" ht="13.2">
      <c r="A63" s="8"/>
      <c r="B63" s="22" t="s">
        <v>9</v>
      </c>
      <c r="C63" s="18" t="s">
        <v>72</v>
      </c>
      <c r="D63" s="18">
        <f ca="1">IFERROR(__xludf.DUMMYFUNCTION("VLOOKUP(SPLIT(C63,"".""),SPLIT(C63,"".""),1)"),38198)</f>
        <v>38198</v>
      </c>
      <c r="E63" s="18" t="s">
        <v>71</v>
      </c>
      <c r="F63" s="19" t="s">
        <v>15</v>
      </c>
      <c r="G63" s="20">
        <v>2809</v>
      </c>
      <c r="H63" s="3"/>
    </row>
    <row r="64" spans="1:8" ht="13.2">
      <c r="A64" s="8"/>
      <c r="B64" s="16" t="s">
        <v>9</v>
      </c>
      <c r="C64" s="18" t="s">
        <v>73</v>
      </c>
      <c r="D64" s="18">
        <f ca="1">IFERROR(__xludf.DUMMYFUNCTION("VLOOKUP(SPLIT(C64,"".""),SPLIT(C64,"".""),1)"),38096)</f>
        <v>38096</v>
      </c>
      <c r="E64" s="18" t="s">
        <v>74</v>
      </c>
      <c r="F64" s="19" t="s">
        <v>12</v>
      </c>
      <c r="G64" s="20">
        <v>2809</v>
      </c>
      <c r="H64" s="3"/>
    </row>
    <row r="65" spans="1:8" ht="13.2">
      <c r="A65" s="8"/>
      <c r="B65" s="16" t="s">
        <v>9</v>
      </c>
      <c r="C65" s="18" t="s">
        <v>75</v>
      </c>
      <c r="D65" s="18">
        <f ca="1">IFERROR(__xludf.DUMMYFUNCTION("VLOOKUP(SPLIT(C65,"".""),SPLIT(C65,"".""),1)"),38097)</f>
        <v>38097</v>
      </c>
      <c r="E65" s="18" t="s">
        <v>74</v>
      </c>
      <c r="F65" s="19" t="s">
        <v>15</v>
      </c>
      <c r="G65" s="20">
        <v>2809</v>
      </c>
      <c r="H65" s="3"/>
    </row>
    <row r="66" spans="1:8" ht="13.2">
      <c r="A66" s="8"/>
      <c r="B66" s="22" t="s">
        <v>9</v>
      </c>
      <c r="C66" s="18" t="s">
        <v>76</v>
      </c>
      <c r="D66" s="18">
        <f ca="1">IFERROR(__xludf.DUMMYFUNCTION("VLOOKUP(SPLIT(C66,"".""),SPLIT(C66,"".""),1)"),38197)</f>
        <v>38197</v>
      </c>
      <c r="E66" s="18" t="s">
        <v>77</v>
      </c>
      <c r="F66" s="19" t="s">
        <v>15</v>
      </c>
      <c r="G66" s="20">
        <v>5619</v>
      </c>
      <c r="H66" s="3"/>
    </row>
    <row r="67" spans="1:8" ht="13.2">
      <c r="A67" s="8"/>
      <c r="B67" s="22" t="s">
        <v>9</v>
      </c>
      <c r="C67" s="18" t="s">
        <v>78</v>
      </c>
      <c r="D67" s="18">
        <f ca="1">IFERROR(__xludf.DUMMYFUNCTION("VLOOKUP(SPLIT(C67,"".""),SPLIT(C67,"".""),1)"),38216)</f>
        <v>38216</v>
      </c>
      <c r="E67" s="18" t="s">
        <v>79</v>
      </c>
      <c r="F67" s="19" t="s">
        <v>15</v>
      </c>
      <c r="G67" s="20">
        <v>389</v>
      </c>
      <c r="H67" s="3"/>
    </row>
    <row r="68" spans="1:8" ht="13.2">
      <c r="A68" s="8"/>
      <c r="B68" s="22" t="s">
        <v>9</v>
      </c>
      <c r="C68" s="18" t="s">
        <v>80</v>
      </c>
      <c r="D68" s="18">
        <f ca="1">IFERROR(__xludf.DUMMYFUNCTION("VLOOKUP(SPLIT(C68,"".""),SPLIT(C68,"".""),1)"),38192)</f>
        <v>38192</v>
      </c>
      <c r="E68" s="18" t="s">
        <v>81</v>
      </c>
      <c r="F68" s="19" t="s">
        <v>15</v>
      </c>
      <c r="G68" s="20">
        <v>8199</v>
      </c>
      <c r="H68" s="3"/>
    </row>
    <row r="69" spans="1:8" ht="13.2">
      <c r="A69" s="8"/>
      <c r="B69" s="22" t="s">
        <v>9</v>
      </c>
      <c r="C69" s="18" t="s">
        <v>82</v>
      </c>
      <c r="D69" s="18">
        <f ca="1">IFERROR(__xludf.DUMMYFUNCTION("VLOOKUP(SPLIT(C69,"".""),SPLIT(C69,"".""),1)"),39293)</f>
        <v>39293</v>
      </c>
      <c r="E69" s="18" t="s">
        <v>83</v>
      </c>
      <c r="F69" s="19" t="s">
        <v>15</v>
      </c>
      <c r="G69" s="20">
        <v>8999</v>
      </c>
      <c r="H69" s="3"/>
    </row>
    <row r="70" spans="1:8" ht="13.2">
      <c r="A70" s="8"/>
      <c r="B70" s="53" t="s">
        <v>9</v>
      </c>
      <c r="C70" s="39" t="s">
        <v>84</v>
      </c>
      <c r="D70" s="39">
        <v>99164</v>
      </c>
      <c r="E70" s="39" t="s">
        <v>85</v>
      </c>
      <c r="F70" s="40" t="s">
        <v>15</v>
      </c>
      <c r="G70" s="41">
        <v>13999</v>
      </c>
      <c r="H70" s="3"/>
    </row>
    <row r="71" spans="1:8" ht="13.2">
      <c r="A71" s="8"/>
      <c r="B71" s="37" t="s">
        <v>9</v>
      </c>
      <c r="C71" s="18" t="s">
        <v>86</v>
      </c>
      <c r="D71" s="18">
        <v>101441</v>
      </c>
      <c r="E71" s="18" t="s">
        <v>87</v>
      </c>
      <c r="F71" s="19" t="s">
        <v>15</v>
      </c>
      <c r="G71" s="20">
        <v>6499</v>
      </c>
      <c r="H71" s="3"/>
    </row>
    <row r="72" spans="1:8" ht="13.2">
      <c r="A72" s="8"/>
      <c r="B72" s="22" t="s">
        <v>9</v>
      </c>
      <c r="C72" s="18" t="s">
        <v>88</v>
      </c>
      <c r="D72" s="18">
        <f ca="1">IFERROR(__xludf.DUMMYFUNCTION("VLOOKUP(SPLIT(C72,"".""),SPLIT(C72,"".""),1)"),39055)</f>
        <v>39055</v>
      </c>
      <c r="E72" s="18" t="s">
        <v>89</v>
      </c>
      <c r="F72" s="19" t="s">
        <v>15</v>
      </c>
      <c r="G72" s="20">
        <v>6809</v>
      </c>
      <c r="H72" s="3"/>
    </row>
    <row r="73" spans="1:8" ht="13.2">
      <c r="A73" s="8"/>
      <c r="B73" s="22" t="s">
        <v>9</v>
      </c>
      <c r="C73" s="18" t="s">
        <v>90</v>
      </c>
      <c r="D73" s="18">
        <f ca="1">IFERROR(__xludf.DUMMYFUNCTION("VLOOKUP(SPLIT(C73,"".""),SPLIT(C73,"".""),1)"),38196)</f>
        <v>38196</v>
      </c>
      <c r="E73" s="18" t="s">
        <v>91</v>
      </c>
      <c r="F73" s="19" t="s">
        <v>12</v>
      </c>
      <c r="G73" s="20">
        <v>2409</v>
      </c>
      <c r="H73" s="3"/>
    </row>
    <row r="74" spans="1:8" ht="13.2">
      <c r="A74" s="8"/>
      <c r="B74" s="22" t="s">
        <v>9</v>
      </c>
      <c r="C74" s="18" t="s">
        <v>92</v>
      </c>
      <c r="D74" s="18">
        <f ca="1">IFERROR(__xludf.DUMMYFUNCTION("VLOOKUP(SPLIT(C74,"".""),SPLIT(C74,"".""),1)"),38195)</f>
        <v>38195</v>
      </c>
      <c r="E74" s="18" t="s">
        <v>91</v>
      </c>
      <c r="F74" s="19" t="s">
        <v>15</v>
      </c>
      <c r="G74" s="20">
        <v>2409</v>
      </c>
      <c r="H74" s="3"/>
    </row>
    <row r="75" spans="1:8" ht="14.4">
      <c r="A75" s="8"/>
      <c r="B75" s="22" t="s">
        <v>9</v>
      </c>
      <c r="C75" s="17" t="s">
        <v>93</v>
      </c>
      <c r="D75" s="18">
        <f ca="1">IFERROR(__xludf.DUMMYFUNCTION("VLOOKUP(SPLIT(C75,"".""),SPLIT(C75,"".""),1)"),117743)</f>
        <v>117743</v>
      </c>
      <c r="E75" s="24" t="s">
        <v>94</v>
      </c>
      <c r="F75" s="25" t="s">
        <v>12</v>
      </c>
      <c r="G75" s="20">
        <v>4709</v>
      </c>
      <c r="H75" s="3"/>
    </row>
    <row r="76" spans="1:8" ht="14.4">
      <c r="A76" s="8"/>
      <c r="B76" s="22" t="s">
        <v>9</v>
      </c>
      <c r="C76" s="17" t="s">
        <v>95</v>
      </c>
      <c r="D76" s="18">
        <f ca="1">IFERROR(__xludf.DUMMYFUNCTION("VLOOKUP(SPLIT(C76,"".""),SPLIT(C76,"".""),1)"),117744)</f>
        <v>117744</v>
      </c>
      <c r="E76" s="24" t="s">
        <v>94</v>
      </c>
      <c r="F76" s="25" t="s">
        <v>15</v>
      </c>
      <c r="G76" s="20">
        <v>4709</v>
      </c>
      <c r="H76" s="3"/>
    </row>
    <row r="77" spans="1:8" ht="13.2">
      <c r="A77" s="8"/>
      <c r="B77" s="22" t="s">
        <v>9</v>
      </c>
      <c r="C77" s="18" t="s">
        <v>96</v>
      </c>
      <c r="D77" s="18">
        <v>119281</v>
      </c>
      <c r="E77" s="18" t="s">
        <v>97</v>
      </c>
      <c r="F77" s="19" t="s">
        <v>12</v>
      </c>
      <c r="G77" s="20">
        <v>5199</v>
      </c>
      <c r="H77" s="3"/>
    </row>
    <row r="78" spans="1:8" ht="13.2">
      <c r="A78" s="8"/>
      <c r="B78" s="22" t="s">
        <v>9</v>
      </c>
      <c r="C78" s="18" t="s">
        <v>98</v>
      </c>
      <c r="D78" s="18">
        <v>119282</v>
      </c>
      <c r="E78" s="18" t="s">
        <v>97</v>
      </c>
      <c r="F78" s="19" t="s">
        <v>15</v>
      </c>
      <c r="G78" s="20">
        <v>5199</v>
      </c>
      <c r="H78" s="3"/>
    </row>
    <row r="79" spans="1:8" ht="17.25" customHeight="1">
      <c r="A79" s="8"/>
      <c r="B79" s="11"/>
      <c r="C79" s="49"/>
      <c r="D79" s="27"/>
      <c r="E79" s="27"/>
      <c r="F79" s="28"/>
      <c r="G79" s="44"/>
      <c r="H79" s="3"/>
    </row>
    <row r="80" spans="1:8" ht="17.25" customHeight="1">
      <c r="A80" s="8"/>
      <c r="B80" s="9" t="s">
        <v>99</v>
      </c>
      <c r="C80" s="50"/>
      <c r="D80" s="6"/>
      <c r="E80" s="6"/>
      <c r="F80" s="7"/>
      <c r="G80" s="46"/>
      <c r="H80" s="3"/>
    </row>
    <row r="81" spans="1:8" ht="17.25" customHeight="1">
      <c r="A81" s="8"/>
      <c r="B81" s="2"/>
      <c r="C81" s="50"/>
      <c r="D81" s="6"/>
      <c r="E81" s="6"/>
      <c r="F81" s="7"/>
      <c r="G81" s="46"/>
      <c r="H81" s="3"/>
    </row>
    <row r="82" spans="1:8" ht="31.8" customHeight="1">
      <c r="A82" s="43"/>
      <c r="B82" s="12" t="s">
        <v>3</v>
      </c>
      <c r="C82" s="13" t="s">
        <v>4</v>
      </c>
      <c r="D82" s="14" t="s">
        <v>5</v>
      </c>
      <c r="E82" s="14" t="s">
        <v>6</v>
      </c>
      <c r="F82" s="12" t="s">
        <v>7</v>
      </c>
      <c r="G82" s="15" t="s">
        <v>8</v>
      </c>
      <c r="H82" s="3"/>
    </row>
    <row r="83" spans="1:8" ht="13.2">
      <c r="A83" s="8"/>
      <c r="B83" s="16" t="s">
        <v>9</v>
      </c>
      <c r="C83" s="18" t="s">
        <v>100</v>
      </c>
      <c r="D83" s="32">
        <f ca="1">IFERROR(__xludf.DUMMYFUNCTION("VLOOKUP(SPLIT(C83,"".""),SPLIT(C83,"".""),1)"),38248)</f>
        <v>38248</v>
      </c>
      <c r="E83" s="32" t="s">
        <v>101</v>
      </c>
      <c r="F83" s="33" t="s">
        <v>12</v>
      </c>
      <c r="G83" s="20">
        <v>2809</v>
      </c>
      <c r="H83" s="3"/>
    </row>
    <row r="84" spans="1:8" ht="13.2">
      <c r="A84" s="8"/>
      <c r="B84" s="16" t="s">
        <v>9</v>
      </c>
      <c r="C84" s="18" t="s">
        <v>102</v>
      </c>
      <c r="D84" s="32">
        <f ca="1">IFERROR(__xludf.DUMMYFUNCTION("VLOOKUP(SPLIT(C84,"".""),SPLIT(C84,"".""),1)"),38249)</f>
        <v>38249</v>
      </c>
      <c r="E84" s="32" t="s">
        <v>101</v>
      </c>
      <c r="F84" s="33" t="s">
        <v>15</v>
      </c>
      <c r="G84" s="20">
        <v>2809</v>
      </c>
      <c r="H84" s="3"/>
    </row>
    <row r="85" spans="1:8" ht="13.2">
      <c r="A85" s="8"/>
      <c r="B85" s="22" t="s">
        <v>9</v>
      </c>
      <c r="C85" s="18" t="s">
        <v>103</v>
      </c>
      <c r="D85" s="32">
        <f ca="1">IFERROR(__xludf.DUMMYFUNCTION("VLOOKUP(SPLIT(C85,"".""),SPLIT(C85,"".""),1)"),38252)</f>
        <v>38252</v>
      </c>
      <c r="E85" s="32" t="s">
        <v>104</v>
      </c>
      <c r="F85" s="33" t="s">
        <v>12</v>
      </c>
      <c r="G85" s="20">
        <v>3899</v>
      </c>
      <c r="H85" s="3"/>
    </row>
    <row r="86" spans="1:8" ht="13.2">
      <c r="A86" s="8"/>
      <c r="B86" s="22" t="s">
        <v>9</v>
      </c>
      <c r="C86" s="18" t="s">
        <v>105</v>
      </c>
      <c r="D86" s="32">
        <f ca="1">IFERROR(__xludf.DUMMYFUNCTION("VLOOKUP(SPLIT(C86,"".""),SPLIT(C86,"".""),1)"),38253)</f>
        <v>38253</v>
      </c>
      <c r="E86" s="32" t="s">
        <v>104</v>
      </c>
      <c r="F86" s="33" t="s">
        <v>15</v>
      </c>
      <c r="G86" s="20">
        <v>3899</v>
      </c>
      <c r="H86" s="3"/>
    </row>
    <row r="87" spans="1:8" ht="13.2">
      <c r="A87" s="8"/>
      <c r="B87" s="22" t="s">
        <v>9</v>
      </c>
      <c r="C87" s="18" t="s">
        <v>106</v>
      </c>
      <c r="D87" s="32">
        <f ca="1">IFERROR(__xludf.DUMMYFUNCTION("VLOOKUP(SPLIT(C87,"".""),SPLIT(C87,"".""),1)"),58454)</f>
        <v>58454</v>
      </c>
      <c r="E87" s="32" t="s">
        <v>107</v>
      </c>
      <c r="F87" s="33" t="s">
        <v>12</v>
      </c>
      <c r="G87" s="20">
        <v>9499</v>
      </c>
      <c r="H87" s="3"/>
    </row>
    <row r="88" spans="1:8" ht="13.2">
      <c r="A88" s="8"/>
      <c r="B88" s="22" t="s">
        <v>9</v>
      </c>
      <c r="C88" s="18" t="s">
        <v>108</v>
      </c>
      <c r="D88" s="32">
        <f ca="1">IFERROR(__xludf.DUMMYFUNCTION("VLOOKUP(SPLIT(C88,"".""),SPLIT(C88,"".""),1)"),58455)</f>
        <v>58455</v>
      </c>
      <c r="E88" s="32" t="s">
        <v>107</v>
      </c>
      <c r="F88" s="33" t="s">
        <v>15</v>
      </c>
      <c r="G88" s="20">
        <v>9499</v>
      </c>
      <c r="H88" s="3"/>
    </row>
    <row r="89" spans="1:8" ht="13.2">
      <c r="A89" s="8"/>
      <c r="B89" s="53" t="s">
        <v>9</v>
      </c>
      <c r="C89" s="54" t="s">
        <v>109</v>
      </c>
      <c r="D89" s="54">
        <v>99968</v>
      </c>
      <c r="E89" s="54" t="s">
        <v>110</v>
      </c>
      <c r="F89" s="55" t="s">
        <v>12</v>
      </c>
      <c r="G89" s="41">
        <v>5899</v>
      </c>
      <c r="H89" s="3"/>
    </row>
    <row r="90" spans="1:8" ht="13.2">
      <c r="A90" s="8"/>
      <c r="B90" s="53" t="s">
        <v>9</v>
      </c>
      <c r="C90" s="54" t="s">
        <v>111</v>
      </c>
      <c r="D90" s="54">
        <v>99967</v>
      </c>
      <c r="E90" s="54" t="s">
        <v>110</v>
      </c>
      <c r="F90" s="55" t="s">
        <v>15</v>
      </c>
      <c r="G90" s="41">
        <v>5899</v>
      </c>
      <c r="H90" s="3"/>
    </row>
    <row r="91" spans="1:8" ht="13.2">
      <c r="A91" s="8"/>
      <c r="B91" s="53" t="s">
        <v>9</v>
      </c>
      <c r="C91" s="54" t="s">
        <v>112</v>
      </c>
      <c r="D91" s="54">
        <v>99969</v>
      </c>
      <c r="E91" s="54" t="s">
        <v>110</v>
      </c>
      <c r="F91" s="55" t="s">
        <v>113</v>
      </c>
      <c r="G91" s="41">
        <v>5899</v>
      </c>
      <c r="H91" s="3"/>
    </row>
    <row r="92" spans="1:8" ht="13.2">
      <c r="A92" s="8"/>
      <c r="B92" s="22" t="s">
        <v>9</v>
      </c>
      <c r="C92" s="18" t="s">
        <v>114</v>
      </c>
      <c r="D92" s="32">
        <f ca="1">IFERROR(__xludf.DUMMYFUNCTION("VLOOKUP(SPLIT(C92,"".""),SPLIT(C92,"".""),1)"),38220)</f>
        <v>38220</v>
      </c>
      <c r="E92" s="32" t="s">
        <v>115</v>
      </c>
      <c r="F92" s="33" t="s">
        <v>12</v>
      </c>
      <c r="G92" s="20">
        <v>629</v>
      </c>
      <c r="H92" s="3"/>
    </row>
    <row r="93" spans="1:8" ht="13.2">
      <c r="A93" s="8"/>
      <c r="B93" s="22" t="s">
        <v>9</v>
      </c>
      <c r="C93" s="18" t="s">
        <v>116</v>
      </c>
      <c r="D93" s="32">
        <f ca="1">IFERROR(__xludf.DUMMYFUNCTION("VLOOKUP(SPLIT(C93,"".""),SPLIT(C93,"".""),1)"),38224)</f>
        <v>38224</v>
      </c>
      <c r="E93" s="32" t="s">
        <v>115</v>
      </c>
      <c r="F93" s="33" t="s">
        <v>15</v>
      </c>
      <c r="G93" s="20">
        <v>629</v>
      </c>
      <c r="H93" s="3"/>
    </row>
    <row r="94" spans="1:8" ht="13.2">
      <c r="A94" s="8"/>
      <c r="B94" s="22" t="s">
        <v>9</v>
      </c>
      <c r="C94" s="18" t="s">
        <v>117</v>
      </c>
      <c r="D94" s="32">
        <f ca="1">IFERROR(__xludf.DUMMYFUNCTION("VLOOKUP(SPLIT(C94,"".""),SPLIT(C94,"".""),1)"),38218)</f>
        <v>38218</v>
      </c>
      <c r="E94" s="32" t="s">
        <v>118</v>
      </c>
      <c r="F94" s="33" t="s">
        <v>12</v>
      </c>
      <c r="G94" s="20">
        <v>1559</v>
      </c>
      <c r="H94" s="3"/>
    </row>
    <row r="95" spans="1:8" ht="13.2">
      <c r="A95" s="8"/>
      <c r="B95" s="22" t="s">
        <v>9</v>
      </c>
      <c r="C95" s="18" t="s">
        <v>119</v>
      </c>
      <c r="D95" s="32">
        <f ca="1">IFERROR(__xludf.DUMMYFUNCTION("VLOOKUP(SPLIT(C95,"".""),SPLIT(C95,"".""),1)"),38222)</f>
        <v>38222</v>
      </c>
      <c r="E95" s="32" t="s">
        <v>120</v>
      </c>
      <c r="F95" s="33" t="s">
        <v>15</v>
      </c>
      <c r="G95" s="20">
        <v>1559</v>
      </c>
      <c r="H95" s="3"/>
    </row>
    <row r="96" spans="1:8" ht="13.2">
      <c r="A96" s="8"/>
      <c r="B96" s="22" t="s">
        <v>9</v>
      </c>
      <c r="C96" s="18" t="s">
        <v>121</v>
      </c>
      <c r="D96" s="32">
        <f ca="1">IFERROR(__xludf.DUMMYFUNCTION("VLOOKUP(SPLIT(C96,"".""),SPLIT(C96,"".""),1)"),38217)</f>
        <v>38217</v>
      </c>
      <c r="E96" s="32" t="s">
        <v>122</v>
      </c>
      <c r="F96" s="33" t="s">
        <v>12</v>
      </c>
      <c r="G96" s="20">
        <v>13899</v>
      </c>
      <c r="H96" s="3"/>
    </row>
    <row r="97" spans="1:8" ht="14.4">
      <c r="A97" s="8"/>
      <c r="B97" s="22" t="s">
        <v>9</v>
      </c>
      <c r="C97" s="17" t="s">
        <v>123</v>
      </c>
      <c r="D97" s="32">
        <f ca="1">IFERROR(__xludf.DUMMYFUNCTION("VLOOKUP(SPLIT(C97,"".""),SPLIT(C97,"".""),1)"),23503)</f>
        <v>23503</v>
      </c>
      <c r="E97" s="32" t="s">
        <v>122</v>
      </c>
      <c r="F97" s="33" t="s">
        <v>15</v>
      </c>
      <c r="G97" s="20">
        <v>13899</v>
      </c>
      <c r="H97" s="3"/>
    </row>
    <row r="98" spans="1:8" ht="13.2">
      <c r="A98" s="8"/>
      <c r="B98" s="22" t="s">
        <v>9</v>
      </c>
      <c r="C98" s="18" t="s">
        <v>124</v>
      </c>
      <c r="D98" s="32">
        <f ca="1">IFERROR(__xludf.DUMMYFUNCTION("VLOOKUP(SPLIT(C98,"".""),SPLIT(C98,"".""),1)"),38228)</f>
        <v>38228</v>
      </c>
      <c r="E98" s="32" t="s">
        <v>125</v>
      </c>
      <c r="F98" s="33" t="s">
        <v>12</v>
      </c>
      <c r="G98" s="20">
        <v>629</v>
      </c>
      <c r="H98" s="56"/>
    </row>
    <row r="99" spans="1:8" ht="13.2">
      <c r="A99" s="8"/>
      <c r="B99" s="22" t="s">
        <v>9</v>
      </c>
      <c r="C99" s="18" t="s">
        <v>126</v>
      </c>
      <c r="D99" s="32">
        <f ca="1">IFERROR(__xludf.DUMMYFUNCTION("VLOOKUP(SPLIT(C99,"".""),SPLIT(C99,"".""),1)"),38232)</f>
        <v>38232</v>
      </c>
      <c r="E99" s="32" t="s">
        <v>125</v>
      </c>
      <c r="F99" s="33" t="s">
        <v>15</v>
      </c>
      <c r="G99" s="20">
        <v>629</v>
      </c>
      <c r="H99" s="56"/>
    </row>
    <row r="100" spans="1:8" ht="13.2">
      <c r="A100" s="8"/>
      <c r="B100" s="22" t="s">
        <v>9</v>
      </c>
      <c r="C100" s="18" t="s">
        <v>127</v>
      </c>
      <c r="D100" s="32">
        <f ca="1">IFERROR(__xludf.DUMMYFUNCTION("VLOOKUP(SPLIT(C100,"".""),SPLIT(C100,"".""),1)"),38226)</f>
        <v>38226</v>
      </c>
      <c r="E100" s="32" t="s">
        <v>128</v>
      </c>
      <c r="F100" s="33" t="s">
        <v>12</v>
      </c>
      <c r="G100" s="20">
        <v>1799</v>
      </c>
      <c r="H100" s="56"/>
    </row>
    <row r="101" spans="1:8" ht="13.2">
      <c r="A101" s="8"/>
      <c r="B101" s="22" t="s">
        <v>9</v>
      </c>
      <c r="C101" s="18" t="s">
        <v>129</v>
      </c>
      <c r="D101" s="32">
        <f ca="1">IFERROR(__xludf.DUMMYFUNCTION("VLOOKUP(SPLIT(C101,"".""),SPLIT(C101,"".""),1)"),38230)</f>
        <v>38230</v>
      </c>
      <c r="E101" s="32" t="s">
        <v>128</v>
      </c>
      <c r="F101" s="33" t="s">
        <v>15</v>
      </c>
      <c r="G101" s="20">
        <v>1799</v>
      </c>
      <c r="H101" s="56"/>
    </row>
    <row r="102" spans="1:8" ht="13.2">
      <c r="A102" s="8"/>
      <c r="B102" s="22" t="s">
        <v>9</v>
      </c>
      <c r="C102" s="18" t="s">
        <v>130</v>
      </c>
      <c r="D102" s="32">
        <f ca="1">IFERROR(__xludf.DUMMYFUNCTION("VLOOKUP(SPLIT(C102,"".""),SPLIT(C102,"".""),1)"),38225)</f>
        <v>38225</v>
      </c>
      <c r="E102" s="32" t="s">
        <v>131</v>
      </c>
      <c r="F102" s="33" t="s">
        <v>12</v>
      </c>
      <c r="G102" s="20">
        <v>16999</v>
      </c>
      <c r="H102" s="56"/>
    </row>
    <row r="103" spans="1:8" ht="13.2">
      <c r="A103" s="8"/>
      <c r="B103" s="22" t="s">
        <v>9</v>
      </c>
      <c r="C103" s="18" t="s">
        <v>132</v>
      </c>
      <c r="D103" s="32">
        <f ca="1">IFERROR(__xludf.DUMMYFUNCTION("VLOOKUP(SPLIT(C103,"".""),SPLIT(C103,"".""),1)"),38229)</f>
        <v>38229</v>
      </c>
      <c r="E103" s="32" t="s">
        <v>131</v>
      </c>
      <c r="F103" s="33" t="s">
        <v>15</v>
      </c>
      <c r="G103" s="20">
        <v>16999</v>
      </c>
      <c r="H103" s="56"/>
    </row>
    <row r="104" spans="1:8" ht="17.25" customHeight="1">
      <c r="A104" s="8"/>
      <c r="B104" s="22" t="s">
        <v>9</v>
      </c>
      <c r="C104" s="18" t="s">
        <v>133</v>
      </c>
      <c r="D104" s="32">
        <f ca="1">IFERROR(__xludf.DUMMYFUNCTION("VLOOKUP(SPLIT(C104,"".""),SPLIT(C104,"".""),1)"),38094)</f>
        <v>38094</v>
      </c>
      <c r="E104" s="32" t="s">
        <v>134</v>
      </c>
      <c r="F104" s="33" t="s">
        <v>12</v>
      </c>
      <c r="G104" s="20">
        <v>999</v>
      </c>
      <c r="H104" s="56"/>
    </row>
    <row r="105" spans="1:8" ht="13.2">
      <c r="A105" s="8"/>
      <c r="B105" s="22" t="s">
        <v>9</v>
      </c>
      <c r="C105" s="18" t="s">
        <v>135</v>
      </c>
      <c r="D105" s="32">
        <f ca="1">IFERROR(__xludf.DUMMYFUNCTION("VLOOKUP(SPLIT(C105,"".""),SPLIT(C105,"".""),1)"),38095)</f>
        <v>38095</v>
      </c>
      <c r="E105" s="32" t="s">
        <v>134</v>
      </c>
      <c r="F105" s="33" t="s">
        <v>15</v>
      </c>
      <c r="G105" s="20">
        <v>999</v>
      </c>
      <c r="H105" s="56"/>
    </row>
    <row r="106" spans="1:8" ht="13.2">
      <c r="A106" s="8"/>
      <c r="B106" s="22" t="s">
        <v>9</v>
      </c>
      <c r="C106" s="18" t="s">
        <v>136</v>
      </c>
      <c r="D106" s="32">
        <f ca="1">IFERROR(__xludf.DUMMYFUNCTION("VLOOKUP(SPLIT(C106,"".""),SPLIT(C106,"".""),1)"),38102)</f>
        <v>38102</v>
      </c>
      <c r="E106" s="32" t="s">
        <v>137</v>
      </c>
      <c r="F106" s="33" t="s">
        <v>12</v>
      </c>
      <c r="G106" s="20">
        <v>999</v>
      </c>
      <c r="H106" s="56"/>
    </row>
    <row r="107" spans="1:8" ht="13.2">
      <c r="A107" s="8"/>
      <c r="B107" s="22" t="s">
        <v>9</v>
      </c>
      <c r="C107" s="18" t="s">
        <v>138</v>
      </c>
      <c r="D107" s="32">
        <f ca="1">IFERROR(__xludf.DUMMYFUNCTION("VLOOKUP(SPLIT(C107,"".""),SPLIT(C107,"".""),1)"),38103)</f>
        <v>38103</v>
      </c>
      <c r="E107" s="32" t="s">
        <v>137</v>
      </c>
      <c r="F107" s="33" t="s">
        <v>15</v>
      </c>
      <c r="G107" s="20">
        <v>999</v>
      </c>
      <c r="H107" s="56"/>
    </row>
    <row r="108" spans="1:8" ht="13.2">
      <c r="A108" s="8"/>
      <c r="B108" s="22" t="s">
        <v>9</v>
      </c>
      <c r="C108" s="18" t="s">
        <v>139</v>
      </c>
      <c r="D108" s="32">
        <f ca="1">IFERROR(__xludf.DUMMYFUNCTION("VLOOKUP(SPLIT(C108,"".""),SPLIT(C108,"".""),1)"),38214)</f>
        <v>38214</v>
      </c>
      <c r="E108" s="32" t="s">
        <v>140</v>
      </c>
      <c r="F108" s="33" t="s">
        <v>12</v>
      </c>
      <c r="G108" s="20">
        <v>159</v>
      </c>
      <c r="H108" s="56"/>
    </row>
    <row r="109" spans="1:8" ht="13.2">
      <c r="A109" s="8"/>
      <c r="B109" s="22" t="s">
        <v>9</v>
      </c>
      <c r="C109" s="18" t="s">
        <v>141</v>
      </c>
      <c r="D109" s="32">
        <f ca="1">IFERROR(__xludf.DUMMYFUNCTION("VLOOKUP(SPLIT(C109,"".""),SPLIT(C109,"".""),1)"),38215)</f>
        <v>38215</v>
      </c>
      <c r="E109" s="32" t="s">
        <v>140</v>
      </c>
      <c r="F109" s="33" t="s">
        <v>15</v>
      </c>
      <c r="G109" s="20">
        <v>159</v>
      </c>
      <c r="H109" s="56"/>
    </row>
    <row r="110" spans="1:8" ht="13.2">
      <c r="A110" s="8"/>
      <c r="B110" s="22" t="s">
        <v>9</v>
      </c>
      <c r="C110" s="18" t="s">
        <v>142</v>
      </c>
      <c r="D110" s="32">
        <f ca="1">IFERROR(__xludf.DUMMYFUNCTION("VLOOKUP(SPLIT(C110,"".""),SPLIT(C110,"".""),1)"),38167)</f>
        <v>38167</v>
      </c>
      <c r="E110" s="32" t="s">
        <v>143</v>
      </c>
      <c r="F110" s="33" t="s">
        <v>12</v>
      </c>
      <c r="G110" s="20">
        <v>899</v>
      </c>
      <c r="H110" s="56"/>
    </row>
    <row r="111" spans="1:8" ht="13.2">
      <c r="A111" s="8"/>
      <c r="B111" s="22" t="s">
        <v>9</v>
      </c>
      <c r="C111" s="18" t="s">
        <v>144</v>
      </c>
      <c r="D111" s="32">
        <f ca="1">IFERROR(__xludf.DUMMYFUNCTION("VLOOKUP(SPLIT(C111,"".""),SPLIT(C111,"".""),1)"),38166)</f>
        <v>38166</v>
      </c>
      <c r="E111" s="32" t="s">
        <v>143</v>
      </c>
      <c r="F111" s="33" t="s">
        <v>15</v>
      </c>
      <c r="G111" s="20">
        <v>899</v>
      </c>
      <c r="H111" s="56"/>
    </row>
    <row r="112" spans="1:8" ht="17.25" customHeight="1">
      <c r="A112" s="8"/>
      <c r="B112" s="29"/>
      <c r="C112" s="57"/>
      <c r="D112" s="58"/>
      <c r="E112" s="58"/>
      <c r="F112" s="59"/>
      <c r="G112" s="60"/>
      <c r="H112" s="61"/>
    </row>
    <row r="113" spans="1:8" ht="17.25" customHeight="1">
      <c r="A113" s="8"/>
      <c r="B113" s="62" t="s">
        <v>145</v>
      </c>
      <c r="C113" s="49"/>
      <c r="D113" s="42"/>
      <c r="E113" s="42"/>
      <c r="F113" s="42"/>
      <c r="G113" s="60"/>
      <c r="H113" s="61"/>
    </row>
    <row r="114" spans="1:8" ht="17.25" customHeight="1">
      <c r="A114" s="8"/>
      <c r="B114" s="42"/>
      <c r="C114" s="49"/>
      <c r="D114" s="42"/>
      <c r="E114" s="42"/>
      <c r="F114" s="42"/>
      <c r="G114" s="60"/>
      <c r="H114" s="61"/>
    </row>
    <row r="115" spans="1:8" ht="29.4" customHeight="1">
      <c r="A115" s="8"/>
      <c r="B115" s="12" t="s">
        <v>3</v>
      </c>
      <c r="C115" s="13" t="s">
        <v>4</v>
      </c>
      <c r="D115" s="14" t="s">
        <v>5</v>
      </c>
      <c r="E115" s="14" t="s">
        <v>6</v>
      </c>
      <c r="F115" s="12" t="s">
        <v>7</v>
      </c>
      <c r="G115" s="15" t="s">
        <v>8</v>
      </c>
      <c r="H115" s="61"/>
    </row>
    <row r="116" spans="1:8" ht="17.25" customHeight="1">
      <c r="A116" s="8"/>
      <c r="B116" s="63" t="s">
        <v>9</v>
      </c>
      <c r="C116" s="26" t="s">
        <v>146</v>
      </c>
      <c r="D116" s="64">
        <v>87531</v>
      </c>
      <c r="E116" s="26" t="s">
        <v>147</v>
      </c>
      <c r="F116" s="65" t="s">
        <v>12</v>
      </c>
      <c r="G116" s="20">
        <v>5599</v>
      </c>
      <c r="H116" s="61"/>
    </row>
    <row r="117" spans="1:8" ht="17.25" customHeight="1">
      <c r="A117" s="8"/>
      <c r="B117" s="63" t="s">
        <v>9</v>
      </c>
      <c r="C117" s="18" t="s">
        <v>148</v>
      </c>
      <c r="D117" s="66">
        <v>87530</v>
      </c>
      <c r="E117" s="18" t="s">
        <v>147</v>
      </c>
      <c r="F117" s="19" t="s">
        <v>15</v>
      </c>
      <c r="G117" s="20">
        <v>5599</v>
      </c>
      <c r="H117" s="61"/>
    </row>
    <row r="118" spans="1:8" ht="17.25" customHeight="1">
      <c r="A118" s="8"/>
      <c r="B118" s="11"/>
      <c r="C118" s="49"/>
      <c r="D118" s="27"/>
      <c r="E118" s="27"/>
      <c r="F118" s="28"/>
      <c r="G118" s="44"/>
      <c r="H118" s="67"/>
    </row>
    <row r="119" spans="1:8" ht="17.25" customHeight="1">
      <c r="A119" s="8"/>
      <c r="B119" s="9" t="s">
        <v>149</v>
      </c>
      <c r="C119" s="50"/>
      <c r="D119" s="6"/>
      <c r="E119" s="6"/>
      <c r="F119" s="7"/>
      <c r="G119" s="46"/>
      <c r="H119" s="67"/>
    </row>
    <row r="120" spans="1:8" ht="17.25" customHeight="1">
      <c r="A120" s="8"/>
      <c r="B120" s="2"/>
      <c r="C120" s="50"/>
      <c r="D120" s="6"/>
      <c r="E120" s="6"/>
      <c r="F120" s="7"/>
      <c r="G120" s="46"/>
      <c r="H120" s="67"/>
    </row>
    <row r="121" spans="1:8" ht="29.4" customHeight="1">
      <c r="A121" s="43"/>
      <c r="B121" s="12" t="s">
        <v>3</v>
      </c>
      <c r="C121" s="13" t="s">
        <v>4</v>
      </c>
      <c r="D121" s="14" t="s">
        <v>5</v>
      </c>
      <c r="E121" s="14" t="s">
        <v>6</v>
      </c>
      <c r="F121" s="12" t="s">
        <v>7</v>
      </c>
      <c r="G121" s="15" t="s">
        <v>8</v>
      </c>
      <c r="H121" s="68"/>
    </row>
    <row r="122" spans="1:8" ht="13.2">
      <c r="A122" s="8"/>
      <c r="B122" s="16" t="s">
        <v>9</v>
      </c>
      <c r="C122" s="18" t="s">
        <v>150</v>
      </c>
      <c r="D122" s="32">
        <f ca="1">IFERROR(__xludf.DUMMYFUNCTION("VLOOKUP(SPLIT(C122,"".""),SPLIT(C122,"".""),1)"),38179)</f>
        <v>38179</v>
      </c>
      <c r="E122" s="32" t="s">
        <v>151</v>
      </c>
      <c r="F122" s="33" t="s">
        <v>12</v>
      </c>
      <c r="G122" s="20">
        <v>4019</v>
      </c>
      <c r="H122" s="56"/>
    </row>
    <row r="123" spans="1:8" ht="13.2">
      <c r="A123" s="8"/>
      <c r="B123" s="16" t="s">
        <v>9</v>
      </c>
      <c r="C123" s="18" t="s">
        <v>152</v>
      </c>
      <c r="D123" s="32">
        <f ca="1">IFERROR(__xludf.DUMMYFUNCTION("VLOOKUP(SPLIT(C123,"".""),SPLIT(C123,"".""),1)"),38178)</f>
        <v>38178</v>
      </c>
      <c r="E123" s="32" t="s">
        <v>151</v>
      </c>
      <c r="F123" s="33" t="s">
        <v>15</v>
      </c>
      <c r="G123" s="20">
        <v>4019</v>
      </c>
      <c r="H123" s="56"/>
    </row>
    <row r="124" spans="1:8" ht="13.2">
      <c r="A124" s="8"/>
      <c r="B124" s="22" t="s">
        <v>9</v>
      </c>
      <c r="C124" s="18" t="s">
        <v>153</v>
      </c>
      <c r="D124" s="32">
        <f ca="1">IFERROR(__xludf.DUMMYFUNCTION("VLOOKUP(SPLIT(C124,"".""),SPLIT(C124,"".""),1)"),38110)</f>
        <v>38110</v>
      </c>
      <c r="E124" s="32" t="s">
        <v>154</v>
      </c>
      <c r="F124" s="33" t="s">
        <v>12</v>
      </c>
      <c r="G124" s="20">
        <v>2009</v>
      </c>
      <c r="H124" s="56"/>
    </row>
    <row r="125" spans="1:8" ht="13.2">
      <c r="A125" s="8"/>
      <c r="B125" s="22" t="s">
        <v>9</v>
      </c>
      <c r="C125" s="18" t="s">
        <v>155</v>
      </c>
      <c r="D125" s="32">
        <f ca="1">IFERROR(__xludf.DUMMYFUNCTION("VLOOKUP(SPLIT(C125,"".""),SPLIT(C125,"".""),1)"),38111)</f>
        <v>38111</v>
      </c>
      <c r="E125" s="32" t="s">
        <v>154</v>
      </c>
      <c r="F125" s="33" t="s">
        <v>15</v>
      </c>
      <c r="G125" s="20">
        <v>2009</v>
      </c>
      <c r="H125" s="56"/>
    </row>
    <row r="126" spans="1:8" ht="13.2">
      <c r="A126" s="8"/>
      <c r="B126" s="22" t="s">
        <v>9</v>
      </c>
      <c r="C126" s="18" t="s">
        <v>156</v>
      </c>
      <c r="D126" s="32">
        <f ca="1">IFERROR(__xludf.DUMMYFUNCTION("VLOOKUP(SPLIT(C126,"".""),SPLIT(C126,"".""),1)"),38181)</f>
        <v>38181</v>
      </c>
      <c r="E126" s="32" t="s">
        <v>157</v>
      </c>
      <c r="F126" s="33" t="s">
        <v>12</v>
      </c>
      <c r="G126" s="20">
        <v>4009</v>
      </c>
      <c r="H126" s="56"/>
    </row>
    <row r="127" spans="1:8" ht="13.2">
      <c r="A127" s="8"/>
      <c r="B127" s="22" t="s">
        <v>9</v>
      </c>
      <c r="C127" s="18" t="s">
        <v>158</v>
      </c>
      <c r="D127" s="32">
        <f ca="1">IFERROR(__xludf.DUMMYFUNCTION("VLOOKUP(SPLIT(C127,"".""),SPLIT(C127,"".""),1)"),38180)</f>
        <v>38180</v>
      </c>
      <c r="E127" s="32" t="s">
        <v>157</v>
      </c>
      <c r="F127" s="33" t="s">
        <v>15</v>
      </c>
      <c r="G127" s="20">
        <v>4009</v>
      </c>
      <c r="H127" s="56"/>
    </row>
    <row r="128" spans="1:8" ht="14.4">
      <c r="A128" s="8"/>
      <c r="B128" s="22" t="s">
        <v>9</v>
      </c>
      <c r="C128" s="17" t="s">
        <v>159</v>
      </c>
      <c r="D128" s="32">
        <f ca="1">IFERROR(__xludf.DUMMYFUNCTION("VLOOKUP(SPLIT(C128,"".""),SPLIT(C128,"".""),1)"),20379)</f>
        <v>20379</v>
      </c>
      <c r="E128" s="32" t="s">
        <v>160</v>
      </c>
      <c r="F128" s="33" t="s">
        <v>12</v>
      </c>
      <c r="G128" s="20">
        <v>2529</v>
      </c>
      <c r="H128" s="56"/>
    </row>
    <row r="129" spans="1:8" ht="13.2">
      <c r="A129" s="8"/>
      <c r="B129" s="22" t="s">
        <v>9</v>
      </c>
      <c r="C129" s="18" t="s">
        <v>161</v>
      </c>
      <c r="D129" s="32">
        <f ca="1">IFERROR(__xludf.DUMMYFUNCTION("VLOOKUP(SPLIT(C129,"".""),SPLIT(C129,"".""),1)"),39279)</f>
        <v>39279</v>
      </c>
      <c r="E129" s="32" t="s">
        <v>160</v>
      </c>
      <c r="F129" s="33" t="s">
        <v>15</v>
      </c>
      <c r="G129" s="20">
        <v>2529</v>
      </c>
      <c r="H129" s="56"/>
    </row>
    <row r="130" spans="1:8" ht="17.25" customHeight="1">
      <c r="A130" s="8"/>
      <c r="B130" s="11"/>
      <c r="C130" s="49"/>
      <c r="D130" s="27"/>
      <c r="E130" s="27"/>
      <c r="F130" s="28"/>
      <c r="G130" s="44"/>
      <c r="H130" s="67"/>
    </row>
    <row r="131" spans="1:8" ht="17.25" customHeight="1">
      <c r="A131" s="8"/>
      <c r="B131" s="9" t="s">
        <v>162</v>
      </c>
      <c r="C131" s="50"/>
      <c r="D131" s="6"/>
      <c r="E131" s="6"/>
      <c r="F131" s="7"/>
      <c r="G131" s="46"/>
      <c r="H131" s="67"/>
    </row>
    <row r="132" spans="1:8" ht="17.25" customHeight="1">
      <c r="A132" s="8"/>
      <c r="B132" s="2"/>
      <c r="C132" s="50"/>
      <c r="D132" s="6"/>
      <c r="E132" s="6"/>
      <c r="F132" s="7"/>
      <c r="G132" s="46"/>
      <c r="H132" s="67"/>
    </row>
    <row r="133" spans="1:8" ht="29.4" customHeight="1">
      <c r="A133" s="43"/>
      <c r="B133" s="12" t="s">
        <v>3</v>
      </c>
      <c r="C133" s="13" t="s">
        <v>4</v>
      </c>
      <c r="D133" s="14" t="s">
        <v>5</v>
      </c>
      <c r="E133" s="14" t="s">
        <v>6</v>
      </c>
      <c r="F133" s="12" t="s">
        <v>7</v>
      </c>
      <c r="G133" s="15" t="s">
        <v>8</v>
      </c>
      <c r="H133" s="68"/>
    </row>
    <row r="134" spans="1:8" ht="13.2">
      <c r="A134" s="8"/>
      <c r="B134" s="16" t="s">
        <v>9</v>
      </c>
      <c r="C134" s="18" t="s">
        <v>163</v>
      </c>
      <c r="D134" s="32">
        <f ca="1">IFERROR(__xludf.DUMMYFUNCTION("VLOOKUP(SPLIT(C134,"".""),SPLIT(C134,"".""),1)"),38187)</f>
        <v>38187</v>
      </c>
      <c r="E134" s="32" t="s">
        <v>164</v>
      </c>
      <c r="F134" s="33" t="s">
        <v>12</v>
      </c>
      <c r="G134" s="20">
        <v>4019</v>
      </c>
      <c r="H134" s="56"/>
    </row>
    <row r="135" spans="1:8" ht="13.2">
      <c r="A135" s="8"/>
      <c r="B135" s="16" t="s">
        <v>9</v>
      </c>
      <c r="C135" s="18" t="s">
        <v>165</v>
      </c>
      <c r="D135" s="32">
        <f ca="1">IFERROR(__xludf.DUMMYFUNCTION("VLOOKUP(SPLIT(C135,"".""),SPLIT(C135,"".""),1)"),38186)</f>
        <v>38186</v>
      </c>
      <c r="E135" s="32" t="s">
        <v>166</v>
      </c>
      <c r="F135" s="33" t="s">
        <v>15</v>
      </c>
      <c r="G135" s="20">
        <v>4019</v>
      </c>
      <c r="H135" s="56"/>
    </row>
    <row r="136" spans="1:8" ht="14.4">
      <c r="A136" s="8"/>
      <c r="B136" s="22" t="s">
        <v>9</v>
      </c>
      <c r="C136" s="17" t="s">
        <v>167</v>
      </c>
      <c r="D136" s="32">
        <f ca="1">IFERROR(__xludf.DUMMYFUNCTION("VLOOKUP(SPLIT(C136,"".""),SPLIT(C136,"".""),1)"),33614)</f>
        <v>33614</v>
      </c>
      <c r="E136" s="32" t="s">
        <v>168</v>
      </c>
      <c r="F136" s="33" t="s">
        <v>46</v>
      </c>
      <c r="G136" s="20">
        <v>3269</v>
      </c>
      <c r="H136" s="56"/>
    </row>
    <row r="137" spans="1:8" ht="13.2">
      <c r="A137" s="8"/>
      <c r="B137" s="22" t="s">
        <v>9</v>
      </c>
      <c r="C137" s="57" t="s">
        <v>169</v>
      </c>
      <c r="D137" s="32">
        <f ca="1">IFERROR(__xludf.DUMMYFUNCTION("VLOOKUP(SPLIT(C138,"".""),SPLIT(C138,"".""),1)"),38201)</f>
        <v>38201</v>
      </c>
      <c r="E137" s="32" t="s">
        <v>170</v>
      </c>
      <c r="F137" s="33" t="s">
        <v>46</v>
      </c>
      <c r="G137" s="20">
        <v>1609</v>
      </c>
      <c r="H137" s="56"/>
    </row>
    <row r="138" spans="1:8" ht="13.2">
      <c r="A138" s="8"/>
      <c r="B138" s="22" t="s">
        <v>9</v>
      </c>
      <c r="C138" s="18" t="s">
        <v>171</v>
      </c>
      <c r="D138" s="32">
        <f ca="1">IFERROR(__xludf.DUMMYFUNCTION("VLOOKUP(SPLIT(C138,"".""),SPLIT(C138,"".""),1)"),38201)</f>
        <v>38201</v>
      </c>
      <c r="E138" s="32" t="s">
        <v>172</v>
      </c>
      <c r="F138" s="33" t="s">
        <v>12</v>
      </c>
      <c r="G138" s="20">
        <v>4899</v>
      </c>
      <c r="H138" s="56"/>
    </row>
    <row r="139" spans="1:8" ht="13.2">
      <c r="A139" s="8"/>
      <c r="B139" s="22" t="s">
        <v>9</v>
      </c>
      <c r="C139" s="18" t="s">
        <v>173</v>
      </c>
      <c r="D139" s="32">
        <f ca="1">IFERROR(__xludf.DUMMYFUNCTION("VLOOKUP(SPLIT(C139,"".""),SPLIT(C139,"".""),1)"),38200)</f>
        <v>38200</v>
      </c>
      <c r="E139" s="32" t="s">
        <v>172</v>
      </c>
      <c r="F139" s="33" t="s">
        <v>15</v>
      </c>
      <c r="G139" s="20">
        <v>4899</v>
      </c>
      <c r="H139" s="56"/>
    </row>
    <row r="140" spans="1:8" ht="13.2">
      <c r="A140" s="8"/>
      <c r="B140" s="22" t="s">
        <v>9</v>
      </c>
      <c r="C140" s="18" t="s">
        <v>174</v>
      </c>
      <c r="D140" s="32">
        <f ca="1">IFERROR(__xludf.DUMMYFUNCTION("VLOOKUP(SPLIT(C140,"".""),SPLIT(C140,"".""),1)"),38202)</f>
        <v>38202</v>
      </c>
      <c r="E140" s="32" t="s">
        <v>175</v>
      </c>
      <c r="F140" s="33" t="s">
        <v>46</v>
      </c>
      <c r="G140" s="20">
        <v>1609</v>
      </c>
      <c r="H140" s="56"/>
    </row>
    <row r="141" spans="1:8" ht="14.4">
      <c r="A141" s="8"/>
      <c r="B141" s="69" t="s">
        <v>9</v>
      </c>
      <c r="C141" s="17" t="s">
        <v>176</v>
      </c>
      <c r="D141" s="32">
        <f ca="1">IFERROR(__xludf.DUMMYFUNCTION("VLOOKUP(SPLIT(C141,"".""),SPLIT(C141,"".""),1)"),5260)</f>
        <v>5260</v>
      </c>
      <c r="E141" s="32" t="s">
        <v>177</v>
      </c>
      <c r="F141" s="33" t="s">
        <v>46</v>
      </c>
      <c r="G141" s="20">
        <v>1339</v>
      </c>
      <c r="H141" s="56"/>
    </row>
    <row r="142" spans="1:8" ht="17.25" customHeight="1">
      <c r="A142" s="8"/>
      <c r="B142" s="2"/>
      <c r="C142" s="50"/>
      <c r="D142" s="6"/>
      <c r="E142" s="6"/>
      <c r="F142" s="7"/>
      <c r="G142" s="46"/>
      <c r="H142" s="67"/>
    </row>
    <row r="143" spans="1:8" ht="17.25" customHeight="1">
      <c r="A143" s="8"/>
      <c r="B143" s="9" t="s">
        <v>178</v>
      </c>
      <c r="C143" s="50"/>
      <c r="D143" s="6"/>
      <c r="E143" s="6"/>
      <c r="F143" s="7"/>
      <c r="G143" s="46"/>
      <c r="H143" s="67"/>
    </row>
    <row r="144" spans="1:8" ht="17.25" customHeight="1">
      <c r="A144" s="8"/>
      <c r="B144" s="2"/>
      <c r="C144" s="50"/>
      <c r="D144" s="6"/>
      <c r="E144" s="6"/>
      <c r="F144" s="7"/>
      <c r="G144" s="46"/>
      <c r="H144" s="67"/>
    </row>
    <row r="145" spans="1:8" ht="35.4" customHeight="1">
      <c r="A145" s="43"/>
      <c r="B145" s="12" t="s">
        <v>3</v>
      </c>
      <c r="C145" s="13" t="s">
        <v>4</v>
      </c>
      <c r="D145" s="14" t="s">
        <v>5</v>
      </c>
      <c r="E145" s="14" t="s">
        <v>6</v>
      </c>
      <c r="F145" s="12" t="s">
        <v>7</v>
      </c>
      <c r="G145" s="15" t="s">
        <v>8</v>
      </c>
      <c r="H145" s="70"/>
    </row>
    <row r="146" spans="1:8" ht="17.25" customHeight="1">
      <c r="A146" s="8"/>
      <c r="B146" s="16" t="s">
        <v>9</v>
      </c>
      <c r="C146" s="18" t="s">
        <v>179</v>
      </c>
      <c r="D146" s="32">
        <f ca="1">IFERROR(__xludf.DUMMYFUNCTION("VLOOKUP(SPLIT(C146,"".""),SPLIT(C146,"".""),1)"),38212)</f>
        <v>38212</v>
      </c>
      <c r="E146" s="32" t="s">
        <v>180</v>
      </c>
      <c r="F146" s="33" t="s">
        <v>46</v>
      </c>
      <c r="G146" s="20">
        <v>779</v>
      </c>
      <c r="H146" s="61"/>
    </row>
    <row r="147" spans="1:8" ht="17.25" customHeight="1">
      <c r="A147" s="8"/>
      <c r="B147" s="23" t="s">
        <v>9</v>
      </c>
      <c r="C147" s="24" t="s">
        <v>181</v>
      </c>
      <c r="D147" s="71">
        <f ca="1">IFERROR(__xludf.DUMMYFUNCTION("VLOOKUP(SPLIT(C147,"".""),SPLIT(C147,"".""),1)"),18098)</f>
        <v>18098</v>
      </c>
      <c r="E147" s="24" t="s">
        <v>182</v>
      </c>
      <c r="F147" s="25" t="s">
        <v>46</v>
      </c>
      <c r="G147" s="20">
        <v>779</v>
      </c>
      <c r="H147" s="61"/>
    </row>
    <row r="148" spans="1:8" ht="17.25" customHeight="1">
      <c r="A148" s="8"/>
      <c r="B148" s="22" t="s">
        <v>9</v>
      </c>
      <c r="C148" s="72" t="s">
        <v>183</v>
      </c>
      <c r="D148" s="32">
        <f ca="1">IFERROR(__xludf.DUMMYFUNCTION("VLOOKUP(SPLIT(C148,"".""),SPLIT(C148,"".""),1)"),59359)</f>
        <v>59359</v>
      </c>
      <c r="E148" s="32" t="s">
        <v>184</v>
      </c>
      <c r="F148" s="33" t="s">
        <v>46</v>
      </c>
      <c r="G148" s="20">
        <v>779</v>
      </c>
      <c r="H148" s="61"/>
    </row>
    <row r="149" spans="1:8" ht="17.25" customHeight="1">
      <c r="A149" s="8"/>
      <c r="B149" s="69" t="s">
        <v>9</v>
      </c>
      <c r="C149" s="73" t="s">
        <v>185</v>
      </c>
      <c r="D149" s="32">
        <f ca="1">IFERROR(__xludf.DUMMYFUNCTION("VLOOKUP(SPLIT(C149,"".""),SPLIT(C149,"".""),1)"),20763)</f>
        <v>20763</v>
      </c>
      <c r="E149" s="32" t="s">
        <v>186</v>
      </c>
      <c r="F149" s="33" t="s">
        <v>46</v>
      </c>
      <c r="G149" s="20">
        <v>779</v>
      </c>
      <c r="H149" s="61"/>
    </row>
    <row r="150" spans="1:8" ht="17.25" customHeight="1">
      <c r="A150" s="8"/>
      <c r="B150" s="11"/>
      <c r="C150" s="49"/>
      <c r="D150" s="27"/>
      <c r="E150" s="27"/>
      <c r="F150" s="28"/>
      <c r="G150" s="44"/>
      <c r="H150" s="67"/>
    </row>
    <row r="151" spans="1:8" ht="13.2">
      <c r="A151" s="1"/>
      <c r="B151" s="9" t="s">
        <v>187</v>
      </c>
      <c r="C151" s="50"/>
      <c r="D151" s="6"/>
      <c r="E151" s="6"/>
      <c r="F151" s="7"/>
      <c r="G151" s="46"/>
      <c r="H151" s="1"/>
    </row>
    <row r="152" spans="1:8" ht="13.2">
      <c r="A152" s="1"/>
      <c r="B152" s="2"/>
      <c r="C152" s="50"/>
      <c r="D152" s="6"/>
      <c r="E152" s="6"/>
      <c r="F152" s="7"/>
      <c r="G152" s="46"/>
      <c r="H152" s="1"/>
    </row>
    <row r="153" spans="1:8" ht="13.2">
      <c r="A153" s="1"/>
      <c r="B153" s="12" t="s">
        <v>3</v>
      </c>
      <c r="C153" s="13" t="s">
        <v>4</v>
      </c>
      <c r="D153" s="14" t="s">
        <v>5</v>
      </c>
      <c r="E153" s="14" t="s">
        <v>6</v>
      </c>
      <c r="F153" s="12" t="s">
        <v>7</v>
      </c>
      <c r="G153" s="15" t="s">
        <v>8</v>
      </c>
      <c r="H153" s="1"/>
    </row>
    <row r="154" spans="1:8" ht="13.2">
      <c r="A154" s="1"/>
      <c r="B154" s="74" t="s">
        <v>9</v>
      </c>
      <c r="C154" s="24" t="s">
        <v>188</v>
      </c>
      <c r="D154" s="71">
        <v>104117</v>
      </c>
      <c r="E154" s="24" t="s">
        <v>189</v>
      </c>
      <c r="F154" s="25" t="s">
        <v>12</v>
      </c>
      <c r="G154" s="20">
        <v>839</v>
      </c>
      <c r="H154" s="1"/>
    </row>
    <row r="155" spans="1:8" ht="13.2">
      <c r="A155" s="1"/>
      <c r="B155" s="2"/>
      <c r="C155" s="43"/>
      <c r="D155" s="3"/>
      <c r="E155" s="3"/>
      <c r="F155" s="4"/>
      <c r="G155" s="4"/>
      <c r="H155" s="1"/>
    </row>
    <row r="156" spans="1:8" ht="13.2">
      <c r="A156" s="1"/>
      <c r="B156" s="9" t="s">
        <v>190</v>
      </c>
      <c r="C156" s="50"/>
      <c r="D156" s="6"/>
      <c r="E156" s="6"/>
      <c r="F156" s="7"/>
      <c r="G156" s="46"/>
      <c r="H156" s="1"/>
    </row>
    <row r="157" spans="1:8" ht="13.2">
      <c r="A157" s="1"/>
      <c r="B157" s="2"/>
      <c r="C157" s="50"/>
      <c r="D157" s="6"/>
      <c r="E157" s="6"/>
      <c r="F157" s="7"/>
      <c r="G157" s="46"/>
      <c r="H157" s="1"/>
    </row>
    <row r="158" spans="1:8" ht="13.2">
      <c r="A158" s="1"/>
      <c r="B158" s="12" t="s">
        <v>3</v>
      </c>
      <c r="C158" s="13" t="s">
        <v>4</v>
      </c>
      <c r="D158" s="14" t="s">
        <v>5</v>
      </c>
      <c r="E158" s="14" t="s">
        <v>6</v>
      </c>
      <c r="F158" s="12" t="s">
        <v>7</v>
      </c>
      <c r="G158" s="15" t="s">
        <v>8</v>
      </c>
      <c r="H158" s="1"/>
    </row>
    <row r="159" spans="1:8" ht="13.2">
      <c r="A159" s="1"/>
      <c r="B159" s="74" t="s">
        <v>9</v>
      </c>
      <c r="C159" s="24" t="s">
        <v>191</v>
      </c>
      <c r="D159" s="71">
        <v>121874</v>
      </c>
      <c r="E159" s="24" t="s">
        <v>192</v>
      </c>
      <c r="F159" s="25" t="s">
        <v>46</v>
      </c>
      <c r="G159" s="20">
        <v>4699</v>
      </c>
      <c r="H159" s="1"/>
    </row>
    <row r="160" spans="1:8" ht="17.25" customHeight="1">
      <c r="A160" s="8"/>
      <c r="B160" s="75"/>
      <c r="C160" s="76"/>
      <c r="D160" s="76"/>
      <c r="E160" s="24" t="s">
        <v>193</v>
      </c>
      <c r="F160" s="25" t="s">
        <v>46</v>
      </c>
      <c r="G160" s="77"/>
      <c r="H160" s="67"/>
    </row>
    <row r="161" spans="1:8" ht="17.25" customHeight="1">
      <c r="A161" s="8"/>
      <c r="B161" s="11"/>
      <c r="C161" s="78"/>
      <c r="D161" s="27"/>
      <c r="E161" s="27"/>
      <c r="F161" s="28"/>
      <c r="G161" s="44"/>
      <c r="H161" s="67"/>
    </row>
  </sheetData>
  <mergeCells count="4">
    <mergeCell ref="B2:B3"/>
    <mergeCell ref="C2:D3"/>
    <mergeCell ref="B5:D5"/>
    <mergeCell ref="B6:G7"/>
  </mergeCells>
  <hyperlinks>
    <hyperlink ref="B11" r:id="rId1" xr:uid="{00000000-0004-0000-0000-000000000000}"/>
    <hyperlink ref="B12" r:id="rId2" xr:uid="{00000000-0004-0000-0000-000001000000}"/>
    <hyperlink ref="B15" r:id="rId3" xr:uid="{00000000-0004-0000-0000-000002000000}"/>
    <hyperlink ref="B16" r:id="rId4" xr:uid="{00000000-0004-0000-0000-000003000000}"/>
    <hyperlink ref="B17" r:id="rId5" xr:uid="{00000000-0004-0000-0000-000004000000}"/>
    <hyperlink ref="B18" r:id="rId6" xr:uid="{00000000-0004-0000-0000-000005000000}"/>
    <hyperlink ref="B23" r:id="rId7" xr:uid="{00000000-0004-0000-0000-000006000000}"/>
    <hyperlink ref="B24" r:id="rId8" xr:uid="{00000000-0004-0000-0000-000007000000}"/>
    <hyperlink ref="B25" r:id="rId9" xr:uid="{00000000-0004-0000-0000-000008000000}"/>
    <hyperlink ref="B26" r:id="rId10" xr:uid="{00000000-0004-0000-0000-000009000000}"/>
    <hyperlink ref="B27" r:id="rId11" xr:uid="{00000000-0004-0000-0000-00000A000000}"/>
    <hyperlink ref="B28" r:id="rId12" xr:uid="{00000000-0004-0000-0000-00000B000000}"/>
    <hyperlink ref="B29" r:id="rId13" xr:uid="{00000000-0004-0000-0000-00000C000000}"/>
    <hyperlink ref="B30" r:id="rId14" xr:uid="{00000000-0004-0000-0000-00000D000000}"/>
    <hyperlink ref="B31" r:id="rId15" xr:uid="{00000000-0004-0000-0000-00000E000000}"/>
    <hyperlink ref="B32" r:id="rId16" xr:uid="{00000000-0004-0000-0000-00000F000000}"/>
    <hyperlink ref="B38" r:id="rId17" xr:uid="{00000000-0004-0000-0000-000010000000}"/>
    <hyperlink ref="B39" r:id="rId18" xr:uid="{00000000-0004-0000-0000-000011000000}"/>
    <hyperlink ref="B40" r:id="rId19" xr:uid="{00000000-0004-0000-0000-000012000000}"/>
    <hyperlink ref="B41" r:id="rId20" xr:uid="{00000000-0004-0000-0000-000013000000}"/>
    <hyperlink ref="B46" r:id="rId21" xr:uid="{00000000-0004-0000-0000-000014000000}"/>
    <hyperlink ref="B47" r:id="rId22" xr:uid="{00000000-0004-0000-0000-000015000000}"/>
    <hyperlink ref="B48" r:id="rId23" xr:uid="{00000000-0004-0000-0000-000016000000}"/>
    <hyperlink ref="B49" r:id="rId24" xr:uid="{00000000-0004-0000-0000-000017000000}"/>
    <hyperlink ref="B54" r:id="rId25" xr:uid="{00000000-0004-0000-0000-000018000000}"/>
    <hyperlink ref="B55" r:id="rId26" xr:uid="{00000000-0004-0000-0000-000019000000}"/>
    <hyperlink ref="B60" r:id="rId27" xr:uid="{00000000-0004-0000-0000-00001A000000}"/>
    <hyperlink ref="B61" r:id="rId28" xr:uid="{00000000-0004-0000-0000-00001B000000}"/>
    <hyperlink ref="B62" r:id="rId29" xr:uid="{00000000-0004-0000-0000-00001C000000}"/>
    <hyperlink ref="B63" r:id="rId30" xr:uid="{00000000-0004-0000-0000-00001D000000}"/>
    <hyperlink ref="B64" r:id="rId31" xr:uid="{00000000-0004-0000-0000-00001E000000}"/>
    <hyperlink ref="B65" r:id="rId32" xr:uid="{00000000-0004-0000-0000-00001F000000}"/>
    <hyperlink ref="B66" r:id="rId33" xr:uid="{00000000-0004-0000-0000-000020000000}"/>
    <hyperlink ref="B67" r:id="rId34" xr:uid="{00000000-0004-0000-0000-000021000000}"/>
    <hyperlink ref="B68" r:id="rId35" xr:uid="{00000000-0004-0000-0000-000022000000}"/>
    <hyperlink ref="B69" r:id="rId36" xr:uid="{00000000-0004-0000-0000-000023000000}"/>
    <hyperlink ref="B70" r:id="rId37" xr:uid="{00000000-0004-0000-0000-000024000000}"/>
    <hyperlink ref="B71" r:id="rId38" xr:uid="{00000000-0004-0000-0000-000025000000}"/>
    <hyperlink ref="B72" r:id="rId39" xr:uid="{00000000-0004-0000-0000-000026000000}"/>
    <hyperlink ref="B73" r:id="rId40" xr:uid="{00000000-0004-0000-0000-000027000000}"/>
    <hyperlink ref="B74" r:id="rId41" xr:uid="{00000000-0004-0000-0000-000028000000}"/>
    <hyperlink ref="B75" r:id="rId42" xr:uid="{00000000-0004-0000-0000-000029000000}"/>
    <hyperlink ref="B76" r:id="rId43" xr:uid="{00000000-0004-0000-0000-00002A000000}"/>
    <hyperlink ref="B77" r:id="rId44" xr:uid="{00000000-0004-0000-0000-00002B000000}"/>
    <hyperlink ref="B78" r:id="rId45" xr:uid="{00000000-0004-0000-0000-00002C000000}"/>
    <hyperlink ref="B83" r:id="rId46" xr:uid="{00000000-0004-0000-0000-00002D000000}"/>
    <hyperlink ref="B84" r:id="rId47" xr:uid="{00000000-0004-0000-0000-00002E000000}"/>
    <hyperlink ref="B85" r:id="rId48" xr:uid="{00000000-0004-0000-0000-00002F000000}"/>
    <hyperlink ref="B86" r:id="rId49" xr:uid="{00000000-0004-0000-0000-000030000000}"/>
    <hyperlink ref="B87" r:id="rId50" xr:uid="{00000000-0004-0000-0000-000031000000}"/>
    <hyperlink ref="B88" r:id="rId51" xr:uid="{00000000-0004-0000-0000-000032000000}"/>
    <hyperlink ref="B89" r:id="rId52" xr:uid="{00000000-0004-0000-0000-000033000000}"/>
    <hyperlink ref="B90" r:id="rId53" xr:uid="{00000000-0004-0000-0000-000034000000}"/>
    <hyperlink ref="B91" r:id="rId54" xr:uid="{00000000-0004-0000-0000-000035000000}"/>
    <hyperlink ref="B92" r:id="rId55" xr:uid="{00000000-0004-0000-0000-000036000000}"/>
    <hyperlink ref="B93" r:id="rId56" xr:uid="{00000000-0004-0000-0000-000037000000}"/>
    <hyperlink ref="B94" r:id="rId57" xr:uid="{00000000-0004-0000-0000-000038000000}"/>
    <hyperlink ref="B95" r:id="rId58" xr:uid="{00000000-0004-0000-0000-000039000000}"/>
    <hyperlink ref="B96" r:id="rId59" xr:uid="{00000000-0004-0000-0000-00003A000000}"/>
    <hyperlink ref="B97" r:id="rId60" xr:uid="{00000000-0004-0000-0000-00003B000000}"/>
    <hyperlink ref="B98" r:id="rId61" xr:uid="{00000000-0004-0000-0000-00003C000000}"/>
    <hyperlink ref="B99" r:id="rId62" xr:uid="{00000000-0004-0000-0000-00003D000000}"/>
    <hyperlink ref="B100" r:id="rId63" xr:uid="{00000000-0004-0000-0000-00003E000000}"/>
    <hyperlink ref="B101" r:id="rId64" xr:uid="{00000000-0004-0000-0000-00003F000000}"/>
    <hyperlink ref="B102" r:id="rId65" xr:uid="{00000000-0004-0000-0000-000040000000}"/>
    <hyperlink ref="B103" r:id="rId66" xr:uid="{00000000-0004-0000-0000-000041000000}"/>
    <hyperlink ref="B104" r:id="rId67" xr:uid="{00000000-0004-0000-0000-000042000000}"/>
    <hyperlink ref="B105" r:id="rId68" xr:uid="{00000000-0004-0000-0000-000043000000}"/>
    <hyperlink ref="B106" r:id="rId69" xr:uid="{00000000-0004-0000-0000-000044000000}"/>
    <hyperlink ref="B107" r:id="rId70" xr:uid="{00000000-0004-0000-0000-000045000000}"/>
    <hyperlink ref="B108" r:id="rId71" xr:uid="{00000000-0004-0000-0000-000046000000}"/>
    <hyperlink ref="B109" r:id="rId72" xr:uid="{00000000-0004-0000-0000-000047000000}"/>
    <hyperlink ref="B110" r:id="rId73" xr:uid="{00000000-0004-0000-0000-000048000000}"/>
    <hyperlink ref="B111" r:id="rId74" xr:uid="{00000000-0004-0000-0000-000049000000}"/>
    <hyperlink ref="B116" r:id="rId75" xr:uid="{00000000-0004-0000-0000-00004A000000}"/>
    <hyperlink ref="B117" r:id="rId76" xr:uid="{00000000-0004-0000-0000-00004B000000}"/>
    <hyperlink ref="B122" r:id="rId77" xr:uid="{00000000-0004-0000-0000-00004C000000}"/>
    <hyperlink ref="B123" r:id="rId78" xr:uid="{00000000-0004-0000-0000-00004D000000}"/>
    <hyperlink ref="B124" r:id="rId79" xr:uid="{00000000-0004-0000-0000-00004E000000}"/>
    <hyperlink ref="B125" r:id="rId80" xr:uid="{00000000-0004-0000-0000-00004F000000}"/>
    <hyperlink ref="B126" r:id="rId81" xr:uid="{00000000-0004-0000-0000-000050000000}"/>
    <hyperlink ref="B127" r:id="rId82" xr:uid="{00000000-0004-0000-0000-000051000000}"/>
    <hyperlink ref="B128" r:id="rId83" xr:uid="{00000000-0004-0000-0000-000052000000}"/>
    <hyperlink ref="B129" r:id="rId84" xr:uid="{00000000-0004-0000-0000-000053000000}"/>
    <hyperlink ref="B134" r:id="rId85" xr:uid="{00000000-0004-0000-0000-000054000000}"/>
    <hyperlink ref="B135" r:id="rId86" xr:uid="{00000000-0004-0000-0000-000055000000}"/>
    <hyperlink ref="B136" r:id="rId87" xr:uid="{00000000-0004-0000-0000-000056000000}"/>
    <hyperlink ref="B137" r:id="rId88" xr:uid="{00000000-0004-0000-0000-000057000000}"/>
    <hyperlink ref="B138" r:id="rId89" xr:uid="{00000000-0004-0000-0000-000058000000}"/>
    <hyperlink ref="B139" r:id="rId90" xr:uid="{00000000-0004-0000-0000-000059000000}"/>
    <hyperlink ref="B140" r:id="rId91" xr:uid="{00000000-0004-0000-0000-00005A000000}"/>
    <hyperlink ref="B141" r:id="rId92" xr:uid="{00000000-0004-0000-0000-00005B000000}"/>
    <hyperlink ref="B146" r:id="rId93" xr:uid="{00000000-0004-0000-0000-00005C000000}"/>
    <hyperlink ref="B147" r:id="rId94" xr:uid="{00000000-0004-0000-0000-00005D000000}"/>
    <hyperlink ref="B148" r:id="rId95" xr:uid="{00000000-0004-0000-0000-00005E000000}"/>
    <hyperlink ref="B149" r:id="rId96" xr:uid="{00000000-0004-0000-0000-00005F000000}"/>
    <hyperlink ref="B154" r:id="rId97" xr:uid="{00000000-0004-0000-0000-000060000000}"/>
    <hyperlink ref="B159" r:id="rId98" xr:uid="{00000000-0004-0000-0000-000061000000}"/>
  </hyperlinks>
  <printOptions horizontalCentered="1" gridLines="1"/>
  <pageMargins left="0.25" right="0.25" top="0.75" bottom="0.75" header="0" footer="0"/>
  <pageSetup paperSize="9" fitToHeight="0" pageOrder="overThenDown" orientation="landscape" cellComments="atEnd"/>
  <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H100"/>
  <sheetViews>
    <sheetView workbookViewId="0">
      <selection activeCell="B40" sqref="B40"/>
    </sheetView>
  </sheetViews>
  <sheetFormatPr defaultColWidth="12.6640625" defaultRowHeight="15.75" customHeight="1"/>
  <cols>
    <col min="1" max="1" width="3.33203125" customWidth="1"/>
    <col min="3" max="3" width="13.6640625" customWidth="1"/>
    <col min="4" max="4" width="9.44140625" customWidth="1"/>
    <col min="5" max="5" width="44.33203125" customWidth="1"/>
    <col min="6" max="6" width="11.33203125" customWidth="1"/>
    <col min="7" max="7" width="14.109375" customWidth="1"/>
    <col min="8" max="8" width="3" customWidth="1"/>
  </cols>
  <sheetData>
    <row r="1" spans="1:8" ht="13.2">
      <c r="A1" s="1"/>
      <c r="B1" s="2"/>
      <c r="C1" s="3"/>
      <c r="D1" s="3"/>
      <c r="E1" s="3"/>
      <c r="F1" s="114"/>
      <c r="H1" s="1"/>
    </row>
    <row r="2" spans="1:8" ht="20.25" customHeight="1">
      <c r="A2" s="1"/>
      <c r="B2" s="115"/>
      <c r="C2" s="117" t="s">
        <v>0</v>
      </c>
      <c r="D2" s="118"/>
      <c r="E2" s="3"/>
      <c r="F2" s="5"/>
      <c r="G2" s="113"/>
      <c r="H2" s="84"/>
    </row>
    <row r="3" spans="1:8" ht="18.75" customHeight="1">
      <c r="A3" s="1"/>
      <c r="B3" s="116"/>
      <c r="C3" s="119"/>
      <c r="D3" s="120"/>
      <c r="E3" s="3"/>
      <c r="F3" s="128"/>
      <c r="G3" s="122"/>
      <c r="H3" s="84"/>
    </row>
    <row r="4" spans="1:8" ht="12" customHeight="1">
      <c r="A4" s="1"/>
      <c r="B4" s="2"/>
      <c r="C4" s="3"/>
      <c r="D4" s="3"/>
      <c r="E4" s="3"/>
      <c r="F4" s="5"/>
      <c r="G4" s="113"/>
      <c r="H4" s="84"/>
    </row>
    <row r="5" spans="1:8" ht="13.2">
      <c r="A5" s="2"/>
      <c r="B5" s="123"/>
      <c r="C5" s="121"/>
      <c r="D5" s="122"/>
      <c r="E5" s="6"/>
      <c r="F5" s="7"/>
      <c r="G5" s="7"/>
      <c r="H5" s="2"/>
    </row>
    <row r="6" spans="1:8" ht="13.2">
      <c r="A6" s="8"/>
      <c r="B6" s="6"/>
      <c r="C6" s="10"/>
      <c r="D6" s="6"/>
      <c r="E6" s="6"/>
      <c r="F6" s="7"/>
      <c r="G6" s="7"/>
      <c r="H6" s="2"/>
    </row>
    <row r="7" spans="1:8" ht="13.2">
      <c r="A7" s="8"/>
      <c r="B7" s="9" t="s">
        <v>195</v>
      </c>
      <c r="C7" s="88"/>
      <c r="D7" s="89"/>
      <c r="E7" s="89"/>
      <c r="F7" s="90"/>
      <c r="G7" s="9"/>
      <c r="H7" s="2"/>
    </row>
    <row r="8" spans="1:8" ht="13.2">
      <c r="A8" s="8"/>
      <c r="B8" s="79"/>
      <c r="C8" s="92"/>
      <c r="D8" s="79"/>
      <c r="E8" s="79"/>
      <c r="F8" s="79"/>
      <c r="G8" s="2"/>
      <c r="H8" s="2"/>
    </row>
    <row r="9" spans="1:8" ht="13.2">
      <c r="A9" s="8"/>
      <c r="B9" s="12" t="s">
        <v>3</v>
      </c>
      <c r="C9" s="13" t="s">
        <v>4</v>
      </c>
      <c r="D9" s="14" t="s">
        <v>5</v>
      </c>
      <c r="E9" s="14" t="s">
        <v>6</v>
      </c>
      <c r="F9" s="12" t="s">
        <v>7</v>
      </c>
      <c r="G9" s="15" t="s">
        <v>8</v>
      </c>
      <c r="H9" s="2"/>
    </row>
    <row r="10" spans="1:8" ht="13.2">
      <c r="A10" s="8"/>
      <c r="B10" s="81" t="s">
        <v>9</v>
      </c>
      <c r="C10" s="39" t="s">
        <v>196</v>
      </c>
      <c r="D10" s="82">
        <v>111567</v>
      </c>
      <c r="E10" s="39" t="s">
        <v>197</v>
      </c>
      <c r="F10" s="93" t="s">
        <v>12</v>
      </c>
      <c r="G10" s="94">
        <v>8499</v>
      </c>
      <c r="H10" s="2"/>
    </row>
    <row r="11" spans="1:8" ht="13.2">
      <c r="A11" s="8"/>
      <c r="B11" s="81" t="s">
        <v>9</v>
      </c>
      <c r="C11" s="39" t="s">
        <v>198</v>
      </c>
      <c r="D11" s="82">
        <v>111566</v>
      </c>
      <c r="E11" s="95" t="s">
        <v>197</v>
      </c>
      <c r="F11" s="96" t="s">
        <v>15</v>
      </c>
      <c r="G11" s="94">
        <v>8499</v>
      </c>
      <c r="H11" s="2"/>
    </row>
    <row r="12" spans="1:8" ht="13.2">
      <c r="A12" s="8"/>
      <c r="B12" s="43"/>
      <c r="C12" s="50"/>
      <c r="D12" s="6"/>
      <c r="E12" s="6"/>
      <c r="F12" s="7"/>
      <c r="G12" s="7"/>
      <c r="H12" s="2"/>
    </row>
    <row r="13" spans="1:8" ht="13.2">
      <c r="A13" s="8"/>
      <c r="B13" s="80" t="s">
        <v>199</v>
      </c>
      <c r="C13" s="50"/>
      <c r="D13" s="89"/>
      <c r="E13" s="89"/>
      <c r="F13" s="90"/>
      <c r="G13" s="9"/>
      <c r="H13" s="2"/>
    </row>
    <row r="14" spans="1:8" ht="13.2">
      <c r="A14" s="8"/>
      <c r="B14" s="43"/>
      <c r="C14" s="50"/>
      <c r="D14" s="79"/>
      <c r="E14" s="79"/>
      <c r="F14" s="79"/>
      <c r="G14" s="2"/>
      <c r="H14" s="2"/>
    </row>
    <row r="15" spans="1:8" ht="13.2">
      <c r="A15" s="8"/>
      <c r="B15" s="12" t="s">
        <v>3</v>
      </c>
      <c r="C15" s="13" t="s">
        <v>4</v>
      </c>
      <c r="D15" s="14" t="s">
        <v>5</v>
      </c>
      <c r="E15" s="14" t="s">
        <v>6</v>
      </c>
      <c r="F15" s="12" t="s">
        <v>7</v>
      </c>
      <c r="G15" s="15" t="s">
        <v>8</v>
      </c>
      <c r="H15" s="2"/>
    </row>
    <row r="16" spans="1:8" ht="13.2">
      <c r="A16" s="8"/>
      <c r="B16" s="81" t="s">
        <v>9</v>
      </c>
      <c r="C16" s="39" t="s">
        <v>200</v>
      </c>
      <c r="D16" s="82">
        <v>66391</v>
      </c>
      <c r="E16" s="39" t="s">
        <v>201</v>
      </c>
      <c r="F16" s="93" t="s">
        <v>12</v>
      </c>
      <c r="G16" s="83">
        <v>9999</v>
      </c>
      <c r="H16" s="2"/>
    </row>
    <row r="17" spans="1:8" ht="13.2">
      <c r="A17" s="8"/>
      <c r="B17" s="81" t="s">
        <v>9</v>
      </c>
      <c r="C17" s="39" t="s">
        <v>202</v>
      </c>
      <c r="D17" s="82">
        <v>66392</v>
      </c>
      <c r="E17" s="39" t="s">
        <v>201</v>
      </c>
      <c r="F17" s="97" t="s">
        <v>113</v>
      </c>
      <c r="G17" s="83">
        <v>9999</v>
      </c>
      <c r="H17" s="2"/>
    </row>
    <row r="18" spans="1:8" ht="13.2">
      <c r="A18" s="8"/>
      <c r="B18" s="81" t="s">
        <v>9</v>
      </c>
      <c r="C18" s="39" t="s">
        <v>203</v>
      </c>
      <c r="D18" s="82">
        <v>66393</v>
      </c>
      <c r="E18" s="98" t="s">
        <v>201</v>
      </c>
      <c r="F18" s="40" t="s">
        <v>194</v>
      </c>
      <c r="G18" s="83">
        <v>9999</v>
      </c>
      <c r="H18" s="2"/>
    </row>
    <row r="19" spans="1:8" ht="13.2">
      <c r="A19" s="8"/>
      <c r="B19" s="81" t="s">
        <v>9</v>
      </c>
      <c r="C19" s="39" t="s">
        <v>204</v>
      </c>
      <c r="D19" s="82">
        <v>66390</v>
      </c>
      <c r="E19" s="98" t="s">
        <v>201</v>
      </c>
      <c r="F19" s="40" t="s">
        <v>15</v>
      </c>
      <c r="G19" s="83">
        <v>9999</v>
      </c>
      <c r="H19" s="2"/>
    </row>
    <row r="20" spans="1:8" ht="13.2">
      <c r="A20" s="8"/>
      <c r="B20" s="6"/>
      <c r="C20" s="50"/>
      <c r="D20" s="6"/>
      <c r="E20" s="6"/>
      <c r="F20" s="28"/>
      <c r="G20" s="7"/>
      <c r="H20" s="2"/>
    </row>
    <row r="21" spans="1:8" ht="13.2">
      <c r="A21" s="91"/>
      <c r="B21" s="9" t="s">
        <v>205</v>
      </c>
      <c r="C21" s="50"/>
      <c r="D21" s="89"/>
      <c r="E21" s="89"/>
      <c r="F21" s="90"/>
      <c r="G21" s="9"/>
      <c r="H21" s="9"/>
    </row>
    <row r="22" spans="1:8" ht="13.2">
      <c r="A22" s="8"/>
      <c r="B22" s="79"/>
      <c r="C22" s="50"/>
      <c r="D22" s="79"/>
      <c r="E22" s="79"/>
      <c r="F22" s="79"/>
      <c r="G22" s="2"/>
      <c r="H22" s="2"/>
    </row>
    <row r="23" spans="1:8" ht="13.2">
      <c r="A23" s="8"/>
      <c r="B23" s="12" t="s">
        <v>3</v>
      </c>
      <c r="C23" s="13" t="s">
        <v>4</v>
      </c>
      <c r="D23" s="14" t="s">
        <v>5</v>
      </c>
      <c r="E23" s="14" t="s">
        <v>6</v>
      </c>
      <c r="F23" s="12" t="s">
        <v>7</v>
      </c>
      <c r="G23" s="15" t="s">
        <v>8</v>
      </c>
      <c r="H23" s="2"/>
    </row>
    <row r="24" spans="1:8" ht="14.4">
      <c r="A24" s="8"/>
      <c r="B24" s="99" t="s">
        <v>9</v>
      </c>
      <c r="C24" s="73" t="s">
        <v>206</v>
      </c>
      <c r="D24" s="100">
        <v>79024</v>
      </c>
      <c r="E24" s="26" t="s">
        <v>207</v>
      </c>
      <c r="F24" s="101" t="s">
        <v>12</v>
      </c>
      <c r="G24" s="20">
        <v>4799</v>
      </c>
      <c r="H24" s="2"/>
    </row>
    <row r="25" spans="1:8" ht="14.4">
      <c r="A25" s="8"/>
      <c r="B25" s="99" t="s">
        <v>9</v>
      </c>
      <c r="C25" s="73" t="s">
        <v>208</v>
      </c>
      <c r="D25" s="100">
        <v>79028</v>
      </c>
      <c r="E25" s="26" t="s">
        <v>207</v>
      </c>
      <c r="F25" s="101" t="s">
        <v>15</v>
      </c>
      <c r="G25" s="20">
        <v>4799</v>
      </c>
      <c r="H25" s="2"/>
    </row>
    <row r="26" spans="1:8" ht="14.4">
      <c r="A26" s="8"/>
      <c r="B26" s="99" t="s">
        <v>9</v>
      </c>
      <c r="C26" s="73" t="s">
        <v>209</v>
      </c>
      <c r="D26" s="100">
        <v>79025</v>
      </c>
      <c r="E26" s="26" t="s">
        <v>210</v>
      </c>
      <c r="F26" s="101" t="s">
        <v>12</v>
      </c>
      <c r="G26" s="20">
        <v>4799</v>
      </c>
      <c r="H26" s="2"/>
    </row>
    <row r="27" spans="1:8" ht="14.4">
      <c r="A27" s="8"/>
      <c r="B27" s="99" t="s">
        <v>9</v>
      </c>
      <c r="C27" s="73" t="s">
        <v>211</v>
      </c>
      <c r="D27" s="100">
        <v>79029</v>
      </c>
      <c r="E27" s="26" t="s">
        <v>210</v>
      </c>
      <c r="F27" s="101" t="s">
        <v>15</v>
      </c>
      <c r="G27" s="20">
        <v>4799</v>
      </c>
      <c r="H27" s="2"/>
    </row>
    <row r="28" spans="1:8" ht="14.4">
      <c r="A28" s="8"/>
      <c r="B28" s="99" t="s">
        <v>9</v>
      </c>
      <c r="C28" s="73" t="s">
        <v>212</v>
      </c>
      <c r="D28" s="100">
        <v>64924</v>
      </c>
      <c r="E28" s="26" t="s">
        <v>213</v>
      </c>
      <c r="F28" s="101" t="s">
        <v>12</v>
      </c>
      <c r="G28" s="20">
        <v>6399</v>
      </c>
      <c r="H28" s="2"/>
    </row>
    <row r="29" spans="1:8" ht="14.4">
      <c r="A29" s="8"/>
      <c r="B29" s="99" t="s">
        <v>9</v>
      </c>
      <c r="C29" s="73" t="s">
        <v>214</v>
      </c>
      <c r="D29" s="100">
        <v>64923</v>
      </c>
      <c r="E29" s="26" t="s">
        <v>213</v>
      </c>
      <c r="F29" s="101" t="s">
        <v>15</v>
      </c>
      <c r="G29" s="20">
        <v>6399</v>
      </c>
      <c r="H29" s="2"/>
    </row>
    <row r="30" spans="1:8" ht="14.4">
      <c r="A30" s="8"/>
      <c r="B30" s="99" t="s">
        <v>9</v>
      </c>
      <c r="C30" s="73" t="s">
        <v>215</v>
      </c>
      <c r="D30" s="100">
        <v>64926</v>
      </c>
      <c r="E30" s="26" t="s">
        <v>216</v>
      </c>
      <c r="F30" s="101" t="s">
        <v>12</v>
      </c>
      <c r="G30" s="20">
        <v>6399</v>
      </c>
      <c r="H30" s="2"/>
    </row>
    <row r="31" spans="1:8" ht="14.4">
      <c r="A31" s="8"/>
      <c r="B31" s="99" t="s">
        <v>9</v>
      </c>
      <c r="C31" s="73" t="s">
        <v>217</v>
      </c>
      <c r="D31" s="100">
        <v>64925</v>
      </c>
      <c r="E31" s="26" t="s">
        <v>216</v>
      </c>
      <c r="F31" s="101" t="s">
        <v>15</v>
      </c>
      <c r="G31" s="20">
        <v>6399</v>
      </c>
      <c r="H31" s="2"/>
    </row>
    <row r="32" spans="1:8" ht="14.4">
      <c r="A32" s="8"/>
      <c r="B32" s="99" t="s">
        <v>9</v>
      </c>
      <c r="C32" s="73" t="s">
        <v>218</v>
      </c>
      <c r="D32" s="100">
        <v>76019</v>
      </c>
      <c r="E32" s="26" t="s">
        <v>219</v>
      </c>
      <c r="F32" s="101" t="s">
        <v>12</v>
      </c>
      <c r="G32" s="20">
        <v>4799</v>
      </c>
      <c r="H32" s="2"/>
    </row>
    <row r="33" spans="1:8" ht="14.4">
      <c r="A33" s="8"/>
      <c r="B33" s="99" t="s">
        <v>9</v>
      </c>
      <c r="C33" s="73" t="s">
        <v>220</v>
      </c>
      <c r="D33" s="100">
        <v>76018</v>
      </c>
      <c r="E33" s="26" t="s">
        <v>219</v>
      </c>
      <c r="F33" s="101" t="s">
        <v>15</v>
      </c>
      <c r="G33" s="20">
        <v>4799</v>
      </c>
      <c r="H33" s="2"/>
    </row>
    <row r="34" spans="1:8" ht="14.4">
      <c r="A34" s="8"/>
      <c r="B34" s="99" t="s">
        <v>9</v>
      </c>
      <c r="C34" s="73" t="s">
        <v>221</v>
      </c>
      <c r="D34" s="100">
        <v>76021</v>
      </c>
      <c r="E34" s="26" t="s">
        <v>222</v>
      </c>
      <c r="F34" s="101" t="s">
        <v>12</v>
      </c>
      <c r="G34" s="20">
        <v>4799</v>
      </c>
      <c r="H34" s="2"/>
    </row>
    <row r="35" spans="1:8" ht="14.4">
      <c r="A35" s="8"/>
      <c r="B35" s="99" t="s">
        <v>9</v>
      </c>
      <c r="C35" s="73" t="s">
        <v>223</v>
      </c>
      <c r="D35" s="100">
        <v>76020</v>
      </c>
      <c r="E35" s="26" t="s">
        <v>222</v>
      </c>
      <c r="F35" s="101" t="s">
        <v>15</v>
      </c>
      <c r="G35" s="20">
        <v>4799</v>
      </c>
      <c r="H35" s="2"/>
    </row>
    <row r="36" spans="1:8" ht="13.2">
      <c r="A36" s="8"/>
      <c r="B36" s="99" t="s">
        <v>9</v>
      </c>
      <c r="C36" s="85" t="s">
        <v>224</v>
      </c>
      <c r="D36" s="100">
        <v>79026</v>
      </c>
      <c r="E36" s="26" t="s">
        <v>225</v>
      </c>
      <c r="F36" s="101" t="s">
        <v>12</v>
      </c>
      <c r="G36" s="20">
        <v>6399</v>
      </c>
      <c r="H36" s="2"/>
    </row>
    <row r="37" spans="1:8" ht="13.2">
      <c r="A37" s="8"/>
      <c r="B37" s="99" t="s">
        <v>9</v>
      </c>
      <c r="C37" s="85" t="s">
        <v>226</v>
      </c>
      <c r="D37" s="100">
        <v>79030</v>
      </c>
      <c r="E37" s="26" t="s">
        <v>225</v>
      </c>
      <c r="F37" s="101" t="s">
        <v>15</v>
      </c>
      <c r="G37" s="20">
        <v>6399</v>
      </c>
      <c r="H37" s="2"/>
    </row>
    <row r="38" spans="1:8" ht="13.2">
      <c r="A38" s="8"/>
      <c r="B38" s="99" t="s">
        <v>9</v>
      </c>
      <c r="C38" s="85" t="s">
        <v>227</v>
      </c>
      <c r="D38" s="100">
        <v>79027</v>
      </c>
      <c r="E38" s="26" t="s">
        <v>228</v>
      </c>
      <c r="F38" s="101" t="s">
        <v>12</v>
      </c>
      <c r="G38" s="20">
        <v>6399</v>
      </c>
      <c r="H38" s="2"/>
    </row>
    <row r="39" spans="1:8" ht="13.2">
      <c r="A39" s="8"/>
      <c r="B39" s="99" t="s">
        <v>9</v>
      </c>
      <c r="C39" s="85" t="s">
        <v>229</v>
      </c>
      <c r="D39" s="100">
        <v>79031</v>
      </c>
      <c r="E39" s="26" t="s">
        <v>228</v>
      </c>
      <c r="F39" s="101" t="s">
        <v>15</v>
      </c>
      <c r="G39" s="20">
        <v>6399</v>
      </c>
      <c r="H39" s="2"/>
    </row>
    <row r="40" spans="1:8" ht="14.4">
      <c r="A40" s="8"/>
      <c r="B40" s="99" t="s">
        <v>9</v>
      </c>
      <c r="C40" s="73" t="s">
        <v>230</v>
      </c>
      <c r="D40" s="100">
        <v>64928</v>
      </c>
      <c r="E40" s="26" t="s">
        <v>231</v>
      </c>
      <c r="F40" s="101" t="s">
        <v>12</v>
      </c>
      <c r="G40" s="20">
        <v>4799</v>
      </c>
      <c r="H40" s="2"/>
    </row>
    <row r="41" spans="1:8" ht="14.4">
      <c r="A41" s="8"/>
      <c r="B41" s="99" t="s">
        <v>9</v>
      </c>
      <c r="C41" s="73" t="s">
        <v>232</v>
      </c>
      <c r="D41" s="100">
        <v>64927</v>
      </c>
      <c r="E41" s="26" t="s">
        <v>231</v>
      </c>
      <c r="F41" s="101" t="s">
        <v>15</v>
      </c>
      <c r="G41" s="20">
        <v>4799</v>
      </c>
      <c r="H41" s="2"/>
    </row>
    <row r="42" spans="1:8" ht="14.4">
      <c r="A42" s="8"/>
      <c r="B42" s="99" t="s">
        <v>9</v>
      </c>
      <c r="C42" s="73" t="s">
        <v>233</v>
      </c>
      <c r="D42" s="100">
        <v>64930</v>
      </c>
      <c r="E42" s="26" t="s">
        <v>234</v>
      </c>
      <c r="F42" s="101" t="s">
        <v>12</v>
      </c>
      <c r="G42" s="20">
        <v>4799</v>
      </c>
      <c r="H42" s="2"/>
    </row>
    <row r="43" spans="1:8" ht="14.4">
      <c r="A43" s="8"/>
      <c r="B43" s="99" t="s">
        <v>9</v>
      </c>
      <c r="C43" s="73" t="s">
        <v>235</v>
      </c>
      <c r="D43" s="100">
        <v>64929</v>
      </c>
      <c r="E43" s="26" t="s">
        <v>234</v>
      </c>
      <c r="F43" s="101" t="s">
        <v>15</v>
      </c>
      <c r="G43" s="20">
        <v>4799</v>
      </c>
      <c r="H43" s="2"/>
    </row>
    <row r="44" spans="1:8" ht="13.2">
      <c r="A44" s="8"/>
      <c r="B44" s="99" t="s">
        <v>9</v>
      </c>
      <c r="C44" s="85" t="s">
        <v>236</v>
      </c>
      <c r="D44" s="100">
        <v>76023</v>
      </c>
      <c r="E44" s="26" t="s">
        <v>237</v>
      </c>
      <c r="F44" s="101" t="s">
        <v>12</v>
      </c>
      <c r="G44" s="20">
        <v>6399</v>
      </c>
      <c r="H44" s="2"/>
    </row>
    <row r="45" spans="1:8" ht="13.2">
      <c r="A45" s="8"/>
      <c r="B45" s="99" t="s">
        <v>9</v>
      </c>
      <c r="C45" s="85" t="s">
        <v>238</v>
      </c>
      <c r="D45" s="100">
        <v>76022</v>
      </c>
      <c r="E45" s="26" t="s">
        <v>237</v>
      </c>
      <c r="F45" s="101" t="s">
        <v>15</v>
      </c>
      <c r="G45" s="20">
        <v>6399</v>
      </c>
      <c r="H45" s="2"/>
    </row>
    <row r="46" spans="1:8" ht="13.2">
      <c r="A46" s="8"/>
      <c r="B46" s="99" t="s">
        <v>9</v>
      </c>
      <c r="C46" s="85" t="s">
        <v>239</v>
      </c>
      <c r="D46" s="100">
        <v>76025</v>
      </c>
      <c r="E46" s="26" t="s">
        <v>240</v>
      </c>
      <c r="F46" s="101" t="s">
        <v>12</v>
      </c>
      <c r="G46" s="20">
        <v>6399</v>
      </c>
      <c r="H46" s="2"/>
    </row>
    <row r="47" spans="1:8" ht="13.2">
      <c r="A47" s="8"/>
      <c r="B47" s="99" t="s">
        <v>9</v>
      </c>
      <c r="C47" s="85" t="s">
        <v>241</v>
      </c>
      <c r="D47" s="100">
        <v>76024</v>
      </c>
      <c r="E47" s="26" t="s">
        <v>240</v>
      </c>
      <c r="F47" s="101" t="s">
        <v>15</v>
      </c>
      <c r="G47" s="20">
        <v>6399</v>
      </c>
      <c r="H47" s="2"/>
    </row>
    <row r="48" spans="1:8" ht="13.2">
      <c r="A48" s="8"/>
      <c r="B48" s="81" t="s">
        <v>9</v>
      </c>
      <c r="C48" s="54" t="s">
        <v>242</v>
      </c>
      <c r="D48" s="39">
        <v>126260</v>
      </c>
      <c r="E48" s="95" t="s">
        <v>243</v>
      </c>
      <c r="F48" s="96" t="s">
        <v>12</v>
      </c>
      <c r="G48" s="41">
        <v>5799</v>
      </c>
      <c r="H48" s="56"/>
    </row>
    <row r="49" spans="1:8" ht="13.2">
      <c r="A49" s="8"/>
      <c r="B49" s="81" t="s">
        <v>9</v>
      </c>
      <c r="C49" s="54" t="s">
        <v>244</v>
      </c>
      <c r="D49" s="39">
        <v>126261</v>
      </c>
      <c r="E49" s="95" t="s">
        <v>243</v>
      </c>
      <c r="F49" s="96" t="s">
        <v>15</v>
      </c>
      <c r="G49" s="41">
        <v>5799</v>
      </c>
      <c r="H49" s="56"/>
    </row>
    <row r="50" spans="1:8" ht="13.2">
      <c r="A50" s="8"/>
      <c r="B50" s="81" t="s">
        <v>9</v>
      </c>
      <c r="C50" s="54" t="s">
        <v>245</v>
      </c>
      <c r="D50" s="39">
        <v>126262</v>
      </c>
      <c r="E50" s="95" t="s">
        <v>246</v>
      </c>
      <c r="F50" s="96" t="s">
        <v>12</v>
      </c>
      <c r="G50" s="41">
        <v>5799</v>
      </c>
      <c r="H50" s="56"/>
    </row>
    <row r="51" spans="1:8" ht="13.2">
      <c r="A51" s="8"/>
      <c r="B51" s="81" t="s">
        <v>9</v>
      </c>
      <c r="C51" s="54" t="s">
        <v>247</v>
      </c>
      <c r="D51" s="39">
        <v>126263</v>
      </c>
      <c r="E51" s="95" t="s">
        <v>246</v>
      </c>
      <c r="F51" s="96" t="s">
        <v>15</v>
      </c>
      <c r="G51" s="41">
        <v>5799</v>
      </c>
      <c r="H51" s="56"/>
    </row>
    <row r="52" spans="1:8" ht="13.2">
      <c r="A52" s="8"/>
      <c r="B52" s="81" t="s">
        <v>9</v>
      </c>
      <c r="C52" s="54" t="s">
        <v>248</v>
      </c>
      <c r="D52" s="39">
        <v>126264</v>
      </c>
      <c r="E52" s="95" t="s">
        <v>249</v>
      </c>
      <c r="F52" s="96" t="s">
        <v>12</v>
      </c>
      <c r="G52" s="41">
        <v>7699</v>
      </c>
      <c r="H52" s="56"/>
    </row>
    <row r="53" spans="1:8" ht="13.2">
      <c r="A53" s="8"/>
      <c r="B53" s="81" t="s">
        <v>9</v>
      </c>
      <c r="C53" s="54" t="s">
        <v>250</v>
      </c>
      <c r="D53" s="39">
        <v>126265</v>
      </c>
      <c r="E53" s="95" t="s">
        <v>249</v>
      </c>
      <c r="F53" s="96" t="s">
        <v>15</v>
      </c>
      <c r="G53" s="41">
        <v>7699</v>
      </c>
      <c r="H53" s="56"/>
    </row>
    <row r="54" spans="1:8" ht="13.2">
      <c r="A54" s="8"/>
      <c r="B54" s="81" t="s">
        <v>9</v>
      </c>
      <c r="C54" s="54" t="s">
        <v>251</v>
      </c>
      <c r="D54" s="39">
        <v>126266</v>
      </c>
      <c r="E54" s="95" t="s">
        <v>252</v>
      </c>
      <c r="F54" s="96" t="s">
        <v>12</v>
      </c>
      <c r="G54" s="41">
        <v>7699</v>
      </c>
      <c r="H54" s="56"/>
    </row>
    <row r="55" spans="1:8" ht="13.2">
      <c r="A55" s="8"/>
      <c r="B55" s="81" t="s">
        <v>9</v>
      </c>
      <c r="C55" s="54" t="s">
        <v>253</v>
      </c>
      <c r="D55" s="39">
        <v>126267</v>
      </c>
      <c r="E55" s="95" t="s">
        <v>252</v>
      </c>
      <c r="F55" s="96" t="s">
        <v>15</v>
      </c>
      <c r="G55" s="41">
        <v>7699</v>
      </c>
      <c r="H55" s="56"/>
    </row>
    <row r="56" spans="1:8" ht="13.2">
      <c r="A56" s="8"/>
      <c r="B56" s="81" t="s">
        <v>9</v>
      </c>
      <c r="C56" s="54" t="s">
        <v>254</v>
      </c>
      <c r="D56" s="39">
        <v>126268</v>
      </c>
      <c r="E56" s="95" t="s">
        <v>255</v>
      </c>
      <c r="F56" s="96" t="s">
        <v>12</v>
      </c>
      <c r="G56" s="41">
        <v>5799</v>
      </c>
      <c r="H56" s="56"/>
    </row>
    <row r="57" spans="1:8" ht="13.2">
      <c r="A57" s="8"/>
      <c r="B57" s="81" t="s">
        <v>9</v>
      </c>
      <c r="C57" s="54" t="s">
        <v>256</v>
      </c>
      <c r="D57" s="39">
        <v>126269</v>
      </c>
      <c r="E57" s="95" t="s">
        <v>255</v>
      </c>
      <c r="F57" s="96" t="s">
        <v>15</v>
      </c>
      <c r="G57" s="41">
        <v>5799</v>
      </c>
      <c r="H57" s="56"/>
    </row>
    <row r="58" spans="1:8" ht="13.2">
      <c r="A58" s="8"/>
      <c r="B58" s="81" t="s">
        <v>9</v>
      </c>
      <c r="C58" s="54" t="s">
        <v>257</v>
      </c>
      <c r="D58" s="39">
        <v>126270</v>
      </c>
      <c r="E58" s="95" t="s">
        <v>258</v>
      </c>
      <c r="F58" s="96" t="s">
        <v>12</v>
      </c>
      <c r="G58" s="41">
        <v>5799</v>
      </c>
      <c r="H58" s="56"/>
    </row>
    <row r="59" spans="1:8" ht="13.2">
      <c r="A59" s="8"/>
      <c r="B59" s="81" t="s">
        <v>9</v>
      </c>
      <c r="C59" s="54" t="s">
        <v>259</v>
      </c>
      <c r="D59" s="39">
        <v>126271</v>
      </c>
      <c r="E59" s="95" t="s">
        <v>258</v>
      </c>
      <c r="F59" s="96" t="s">
        <v>15</v>
      </c>
      <c r="G59" s="41">
        <v>5799</v>
      </c>
      <c r="H59" s="56"/>
    </row>
    <row r="60" spans="1:8" ht="13.2">
      <c r="A60" s="8"/>
      <c r="B60" s="81" t="s">
        <v>9</v>
      </c>
      <c r="C60" s="54" t="s">
        <v>260</v>
      </c>
      <c r="D60" s="39">
        <v>126272</v>
      </c>
      <c r="E60" s="95" t="s">
        <v>261</v>
      </c>
      <c r="F60" s="96" t="s">
        <v>12</v>
      </c>
      <c r="G60" s="41">
        <v>7699</v>
      </c>
      <c r="H60" s="56"/>
    </row>
    <row r="61" spans="1:8" ht="13.2">
      <c r="A61" s="8"/>
      <c r="B61" s="81" t="s">
        <v>9</v>
      </c>
      <c r="C61" s="54" t="s">
        <v>262</v>
      </c>
      <c r="D61" s="39">
        <v>126273</v>
      </c>
      <c r="E61" s="95" t="s">
        <v>261</v>
      </c>
      <c r="F61" s="96" t="s">
        <v>15</v>
      </c>
      <c r="G61" s="41">
        <v>7699</v>
      </c>
      <c r="H61" s="56"/>
    </row>
    <row r="62" spans="1:8" ht="13.2">
      <c r="A62" s="8"/>
      <c r="B62" s="81" t="s">
        <v>9</v>
      </c>
      <c r="C62" s="54" t="s">
        <v>263</v>
      </c>
      <c r="D62" s="39">
        <v>126274</v>
      </c>
      <c r="E62" s="95" t="s">
        <v>264</v>
      </c>
      <c r="F62" s="96" t="s">
        <v>12</v>
      </c>
      <c r="G62" s="41">
        <v>7699</v>
      </c>
      <c r="H62" s="56"/>
    </row>
    <row r="63" spans="1:8" ht="13.2">
      <c r="A63" s="8"/>
      <c r="B63" s="81" t="s">
        <v>9</v>
      </c>
      <c r="C63" s="54" t="s">
        <v>265</v>
      </c>
      <c r="D63" s="39">
        <v>126275</v>
      </c>
      <c r="E63" s="95" t="s">
        <v>264</v>
      </c>
      <c r="F63" s="96" t="s">
        <v>15</v>
      </c>
      <c r="G63" s="41">
        <v>7699</v>
      </c>
      <c r="H63" s="56"/>
    </row>
    <row r="64" spans="1:8" ht="13.2">
      <c r="A64" s="8"/>
      <c r="B64" s="81" t="s">
        <v>9</v>
      </c>
      <c r="C64" s="54" t="s">
        <v>266</v>
      </c>
      <c r="D64" s="39">
        <v>126252</v>
      </c>
      <c r="E64" s="95" t="s">
        <v>267</v>
      </c>
      <c r="F64" s="96" t="s">
        <v>12</v>
      </c>
      <c r="G64" s="41">
        <v>5799</v>
      </c>
      <c r="H64" s="56"/>
    </row>
    <row r="65" spans="1:8" ht="13.2">
      <c r="A65" s="8"/>
      <c r="B65" s="81" t="s">
        <v>9</v>
      </c>
      <c r="C65" s="54" t="s">
        <v>268</v>
      </c>
      <c r="D65" s="39">
        <v>126253</v>
      </c>
      <c r="E65" s="95" t="s">
        <v>269</v>
      </c>
      <c r="F65" s="96" t="s">
        <v>15</v>
      </c>
      <c r="G65" s="41">
        <v>5799</v>
      </c>
      <c r="H65" s="56"/>
    </row>
    <row r="66" spans="1:8" ht="13.2">
      <c r="A66" s="8"/>
      <c r="B66" s="81" t="s">
        <v>9</v>
      </c>
      <c r="C66" s="54" t="s">
        <v>270</v>
      </c>
      <c r="D66" s="39">
        <v>126254</v>
      </c>
      <c r="E66" s="95" t="s">
        <v>271</v>
      </c>
      <c r="F66" s="96" t="s">
        <v>12</v>
      </c>
      <c r="G66" s="41">
        <v>5799</v>
      </c>
      <c r="H66" s="56"/>
    </row>
    <row r="67" spans="1:8" ht="13.2">
      <c r="A67" s="8"/>
      <c r="B67" s="81" t="s">
        <v>9</v>
      </c>
      <c r="C67" s="54" t="s">
        <v>272</v>
      </c>
      <c r="D67" s="39">
        <v>126255</v>
      </c>
      <c r="E67" s="95" t="s">
        <v>271</v>
      </c>
      <c r="F67" s="96" t="s">
        <v>15</v>
      </c>
      <c r="G67" s="41">
        <v>5799</v>
      </c>
      <c r="H67" s="56"/>
    </row>
    <row r="68" spans="1:8" ht="13.2">
      <c r="A68" s="8"/>
      <c r="B68" s="81" t="s">
        <v>9</v>
      </c>
      <c r="C68" s="54" t="s">
        <v>273</v>
      </c>
      <c r="D68" s="39">
        <v>126256</v>
      </c>
      <c r="E68" s="95" t="s">
        <v>274</v>
      </c>
      <c r="F68" s="96" t="s">
        <v>12</v>
      </c>
      <c r="G68" s="41">
        <v>7699</v>
      </c>
      <c r="H68" s="56"/>
    </row>
    <row r="69" spans="1:8" ht="13.2">
      <c r="A69" s="8"/>
      <c r="B69" s="81" t="s">
        <v>9</v>
      </c>
      <c r="C69" s="54" t="s">
        <v>275</v>
      </c>
      <c r="D69" s="39">
        <v>126257</v>
      </c>
      <c r="E69" s="95" t="s">
        <v>274</v>
      </c>
      <c r="F69" s="96" t="s">
        <v>15</v>
      </c>
      <c r="G69" s="41">
        <v>7699</v>
      </c>
      <c r="H69" s="56"/>
    </row>
    <row r="70" spans="1:8" ht="13.2">
      <c r="A70" s="8"/>
      <c r="B70" s="81" t="s">
        <v>9</v>
      </c>
      <c r="C70" s="54" t="s">
        <v>276</v>
      </c>
      <c r="D70" s="39">
        <v>126258</v>
      </c>
      <c r="E70" s="95" t="s">
        <v>277</v>
      </c>
      <c r="F70" s="96" t="s">
        <v>12</v>
      </c>
      <c r="G70" s="41">
        <v>7699</v>
      </c>
      <c r="H70" s="56"/>
    </row>
    <row r="71" spans="1:8" ht="13.2">
      <c r="A71" s="8"/>
      <c r="B71" s="81" t="s">
        <v>9</v>
      </c>
      <c r="C71" s="54" t="s">
        <v>278</v>
      </c>
      <c r="D71" s="39">
        <v>126259</v>
      </c>
      <c r="E71" s="95" t="s">
        <v>277</v>
      </c>
      <c r="F71" s="96" t="s">
        <v>15</v>
      </c>
      <c r="G71" s="41">
        <v>7699</v>
      </c>
      <c r="H71" s="56"/>
    </row>
    <row r="72" spans="1:8" ht="13.2">
      <c r="A72" s="8"/>
      <c r="B72" s="102"/>
      <c r="C72" s="42"/>
      <c r="D72" s="102"/>
      <c r="E72" s="102"/>
      <c r="F72" s="102"/>
      <c r="G72" s="102"/>
      <c r="H72" s="56"/>
    </row>
    <row r="73" spans="1:8" ht="13.2">
      <c r="A73" s="1"/>
      <c r="B73" s="9" t="s">
        <v>279</v>
      </c>
      <c r="C73" s="43"/>
      <c r="D73" s="3"/>
      <c r="E73" s="3"/>
      <c r="F73" s="4"/>
      <c r="G73" s="4"/>
      <c r="H73" s="1"/>
    </row>
    <row r="74" spans="1:8" ht="13.2">
      <c r="A74" s="1"/>
      <c r="B74" s="2"/>
      <c r="C74" s="43"/>
      <c r="D74" s="3"/>
      <c r="E74" s="3"/>
      <c r="F74" s="4"/>
      <c r="G74" s="4"/>
      <c r="H74" s="1"/>
    </row>
    <row r="75" spans="1:8" ht="13.2">
      <c r="A75" s="1"/>
      <c r="B75" s="12" t="s">
        <v>3</v>
      </c>
      <c r="C75" s="13" t="s">
        <v>4</v>
      </c>
      <c r="D75" s="14" t="s">
        <v>5</v>
      </c>
      <c r="E75" s="14" t="s">
        <v>6</v>
      </c>
      <c r="F75" s="12" t="s">
        <v>7</v>
      </c>
      <c r="G75" s="15" t="s">
        <v>8</v>
      </c>
      <c r="H75" s="1"/>
    </row>
    <row r="76" spans="1:8" ht="13.2">
      <c r="A76" s="1"/>
      <c r="B76" s="22" t="s">
        <v>9</v>
      </c>
      <c r="C76" s="24" t="s">
        <v>280</v>
      </c>
      <c r="D76" s="71">
        <v>88882</v>
      </c>
      <c r="E76" s="26" t="s">
        <v>281</v>
      </c>
      <c r="F76" s="101" t="s">
        <v>12</v>
      </c>
      <c r="G76" s="20">
        <v>1059</v>
      </c>
      <c r="H76" s="1"/>
    </row>
    <row r="77" spans="1:8" ht="13.2">
      <c r="A77" s="1"/>
      <c r="B77" s="22" t="s">
        <v>9</v>
      </c>
      <c r="C77" s="24" t="s">
        <v>282</v>
      </c>
      <c r="D77" s="71">
        <v>88881</v>
      </c>
      <c r="E77" s="26" t="s">
        <v>281</v>
      </c>
      <c r="F77" s="101" t="s">
        <v>15</v>
      </c>
      <c r="G77" s="20">
        <v>1059</v>
      </c>
      <c r="H77" s="1"/>
    </row>
    <row r="78" spans="1:8" ht="13.2">
      <c r="A78" s="1"/>
      <c r="B78" s="2"/>
      <c r="C78" s="43"/>
      <c r="D78" s="3"/>
      <c r="E78" s="87"/>
      <c r="F78" s="4"/>
      <c r="G78" s="4"/>
      <c r="H78" s="1"/>
    </row>
    <row r="79" spans="1:8" ht="13.2">
      <c r="A79" s="8"/>
      <c r="B79" s="103" t="s">
        <v>283</v>
      </c>
      <c r="C79" s="42"/>
      <c r="D79" s="102"/>
      <c r="E79" s="102"/>
      <c r="F79" s="102"/>
      <c r="G79" s="102"/>
      <c r="H79" s="56"/>
    </row>
    <row r="80" spans="1:8" ht="13.2">
      <c r="A80" s="8"/>
      <c r="B80" s="102"/>
      <c r="C80" s="42"/>
      <c r="D80" s="102"/>
      <c r="E80" s="102"/>
      <c r="F80" s="102"/>
      <c r="G80" s="102"/>
      <c r="H80" s="56"/>
    </row>
    <row r="81" spans="1:8" ht="13.2">
      <c r="A81" s="8"/>
      <c r="B81" s="12" t="s">
        <v>3</v>
      </c>
      <c r="C81" s="13" t="s">
        <v>4</v>
      </c>
      <c r="D81" s="14" t="s">
        <v>5</v>
      </c>
      <c r="E81" s="14" t="s">
        <v>6</v>
      </c>
      <c r="F81" s="12" t="s">
        <v>7</v>
      </c>
      <c r="G81" s="15" t="s">
        <v>8</v>
      </c>
      <c r="H81" s="2"/>
    </row>
    <row r="82" spans="1:8" ht="13.2">
      <c r="A82" s="8"/>
      <c r="B82" s="22" t="s">
        <v>9</v>
      </c>
      <c r="C82" s="18" t="s">
        <v>284</v>
      </c>
      <c r="D82" s="104">
        <f ca="1">IFERROR(__xludf.DUMMYFUNCTION("VLOOKUP(SPLIT(C82,"".""),SPLIT(C82,"".""),1)"),70938)</f>
        <v>70938</v>
      </c>
      <c r="E82" s="18" t="s">
        <v>285</v>
      </c>
      <c r="F82" s="105" t="s">
        <v>12</v>
      </c>
      <c r="G82" s="106">
        <v>6299</v>
      </c>
      <c r="H82" s="2"/>
    </row>
    <row r="83" spans="1:8" ht="13.2">
      <c r="A83" s="8"/>
      <c r="B83" s="22" t="s">
        <v>9</v>
      </c>
      <c r="C83" s="26" t="s">
        <v>286</v>
      </c>
      <c r="D83" s="107">
        <f ca="1">IFERROR(__xludf.DUMMYFUNCTION("VLOOKUP(SPLIT(C83,"".""),SPLIT(C83,"".""),1)"),70936)</f>
        <v>70936</v>
      </c>
      <c r="E83" s="26" t="s">
        <v>285</v>
      </c>
      <c r="F83" s="101" t="s">
        <v>15</v>
      </c>
      <c r="G83" s="106">
        <v>6299</v>
      </c>
      <c r="H83" s="2"/>
    </row>
    <row r="84" spans="1:8" ht="13.2">
      <c r="A84" s="8"/>
      <c r="B84" s="22" t="s">
        <v>9</v>
      </c>
      <c r="C84" s="26" t="s">
        <v>287</v>
      </c>
      <c r="D84" s="107">
        <f ca="1">IFERROR(__xludf.DUMMYFUNCTION("VLOOKUP(SPLIT(C84,"".""),SPLIT(C84,"".""),1)"),70935)</f>
        <v>70935</v>
      </c>
      <c r="E84" s="26" t="s">
        <v>288</v>
      </c>
      <c r="F84" s="101" t="s">
        <v>12</v>
      </c>
      <c r="G84" s="106">
        <v>9399</v>
      </c>
      <c r="H84" s="2"/>
    </row>
    <row r="85" spans="1:8" ht="13.2">
      <c r="A85" s="8"/>
      <c r="B85" s="22" t="s">
        <v>9</v>
      </c>
      <c r="C85" s="26" t="s">
        <v>289</v>
      </c>
      <c r="D85" s="108">
        <f ca="1">IFERROR(__xludf.DUMMYFUNCTION("VLOOKUP(SPLIT(C85,"".""),SPLIT(C85,"".""),1)"),70934)</f>
        <v>70934</v>
      </c>
      <c r="E85" s="26" t="s">
        <v>288</v>
      </c>
      <c r="F85" s="101" t="s">
        <v>15</v>
      </c>
      <c r="G85" s="109">
        <v>9399</v>
      </c>
      <c r="H85" s="2"/>
    </row>
    <row r="86" spans="1:8" ht="13.2">
      <c r="A86" s="86"/>
      <c r="B86" s="63" t="s">
        <v>9</v>
      </c>
      <c r="C86" s="26" t="s">
        <v>290</v>
      </c>
      <c r="D86" s="108">
        <v>127051</v>
      </c>
      <c r="E86" s="26" t="s">
        <v>291</v>
      </c>
      <c r="F86" s="101" t="s">
        <v>12</v>
      </c>
      <c r="G86" s="106">
        <v>6299</v>
      </c>
      <c r="H86" s="1"/>
    </row>
    <row r="87" spans="1:8" ht="13.2">
      <c r="A87" s="86"/>
      <c r="B87" s="63" t="s">
        <v>9</v>
      </c>
      <c r="C87" s="26" t="s">
        <v>292</v>
      </c>
      <c r="D87" s="108">
        <v>127052</v>
      </c>
      <c r="E87" s="26" t="s">
        <v>291</v>
      </c>
      <c r="F87" s="101" t="s">
        <v>15</v>
      </c>
      <c r="G87" s="106">
        <v>6299</v>
      </c>
      <c r="H87" s="1"/>
    </row>
    <row r="88" spans="1:8" ht="13.2">
      <c r="A88" s="86"/>
      <c r="B88" s="63" t="s">
        <v>9</v>
      </c>
      <c r="C88" s="26" t="s">
        <v>293</v>
      </c>
      <c r="D88" s="108">
        <v>127057</v>
      </c>
      <c r="E88" s="26" t="s">
        <v>294</v>
      </c>
      <c r="F88" s="101" t="s">
        <v>12</v>
      </c>
      <c r="G88" s="106">
        <v>9399</v>
      </c>
      <c r="H88" s="1"/>
    </row>
    <row r="89" spans="1:8" ht="13.2">
      <c r="A89" s="86"/>
      <c r="B89" s="63" t="s">
        <v>9</v>
      </c>
      <c r="C89" s="26" t="s">
        <v>295</v>
      </c>
      <c r="D89" s="108">
        <v>127058</v>
      </c>
      <c r="E89" s="26" t="s">
        <v>294</v>
      </c>
      <c r="F89" s="101" t="s">
        <v>15</v>
      </c>
      <c r="G89" s="109">
        <v>9399</v>
      </c>
      <c r="H89" s="1"/>
    </row>
    <row r="90" spans="1:8" ht="13.2">
      <c r="A90" s="86"/>
      <c r="B90" s="38"/>
      <c r="C90" s="95" t="s">
        <v>296</v>
      </c>
      <c r="D90" s="110">
        <v>134499</v>
      </c>
      <c r="E90" s="95" t="s">
        <v>297</v>
      </c>
      <c r="F90" s="96" t="s">
        <v>12</v>
      </c>
      <c r="G90" s="111">
        <v>7399</v>
      </c>
      <c r="H90" s="1"/>
    </row>
    <row r="91" spans="1:8" ht="13.2">
      <c r="A91" s="86"/>
      <c r="B91" s="38"/>
      <c r="C91" s="95" t="s">
        <v>298</v>
      </c>
      <c r="D91" s="110">
        <v>134500</v>
      </c>
      <c r="E91" s="95" t="s">
        <v>297</v>
      </c>
      <c r="F91" s="96" t="s">
        <v>15</v>
      </c>
      <c r="G91" s="111">
        <v>7399</v>
      </c>
      <c r="H91" s="1"/>
    </row>
    <row r="92" spans="1:8" ht="13.2">
      <c r="A92" s="86"/>
      <c r="B92" s="38"/>
      <c r="C92" s="95" t="s">
        <v>299</v>
      </c>
      <c r="D92" s="110">
        <v>134505</v>
      </c>
      <c r="E92" s="95" t="s">
        <v>300</v>
      </c>
      <c r="F92" s="96" t="s">
        <v>12</v>
      </c>
      <c r="G92" s="111">
        <v>10999</v>
      </c>
      <c r="H92" s="1"/>
    </row>
    <row r="93" spans="1:8" ht="13.2">
      <c r="A93" s="86"/>
      <c r="B93" s="38"/>
      <c r="C93" s="95" t="s">
        <v>301</v>
      </c>
      <c r="D93" s="110">
        <v>134506</v>
      </c>
      <c r="E93" s="95" t="s">
        <v>300</v>
      </c>
      <c r="F93" s="96" t="s">
        <v>15</v>
      </c>
      <c r="G93" s="111">
        <v>10999</v>
      </c>
      <c r="H93" s="1"/>
    </row>
    <row r="94" spans="1:8" ht="13.2">
      <c r="A94" s="1"/>
      <c r="B94" s="2"/>
      <c r="C94" s="42"/>
      <c r="D94" s="3"/>
      <c r="E94" s="3"/>
      <c r="F94" s="4"/>
      <c r="G94" s="4"/>
      <c r="H94" s="1"/>
    </row>
    <row r="95" spans="1:8" ht="13.2">
      <c r="A95" s="1"/>
      <c r="B95" s="103" t="s">
        <v>178</v>
      </c>
      <c r="C95" s="42"/>
      <c r="D95" s="102"/>
      <c r="E95" s="102"/>
      <c r="F95" s="102"/>
      <c r="G95" s="102"/>
      <c r="H95" s="1"/>
    </row>
    <row r="96" spans="1:8" ht="13.2">
      <c r="A96" s="1"/>
      <c r="B96" s="102"/>
      <c r="C96" s="42"/>
      <c r="D96" s="102"/>
      <c r="E96" s="102"/>
      <c r="F96" s="102"/>
      <c r="G96" s="102"/>
      <c r="H96" s="1"/>
    </row>
    <row r="97" spans="1:8" ht="13.2">
      <c r="A97" s="1"/>
      <c r="B97" s="12" t="s">
        <v>3</v>
      </c>
      <c r="C97" s="13" t="s">
        <v>4</v>
      </c>
      <c r="D97" s="14" t="s">
        <v>5</v>
      </c>
      <c r="E97" s="14" t="s">
        <v>6</v>
      </c>
      <c r="F97" s="12" t="s">
        <v>7</v>
      </c>
      <c r="G97" s="15" t="s">
        <v>8</v>
      </c>
      <c r="H97" s="1"/>
    </row>
    <row r="98" spans="1:8" ht="13.2">
      <c r="A98" s="1"/>
      <c r="B98" s="112" t="s">
        <v>9</v>
      </c>
      <c r="C98" s="39" t="s">
        <v>302</v>
      </c>
      <c r="D98" s="82">
        <v>112255</v>
      </c>
      <c r="E98" s="39" t="s">
        <v>303</v>
      </c>
      <c r="F98" s="93" t="s">
        <v>46</v>
      </c>
      <c r="G98" s="111">
        <v>1049</v>
      </c>
      <c r="H98" s="1"/>
    </row>
    <row r="99" spans="1:8" ht="13.2">
      <c r="A99" s="1"/>
      <c r="B99" s="2"/>
      <c r="C99" s="3"/>
      <c r="D99" s="3"/>
      <c r="E99" s="3"/>
      <c r="F99" s="4"/>
      <c r="G99" s="4"/>
      <c r="H99" s="1"/>
    </row>
    <row r="100" spans="1:8" ht="13.2">
      <c r="A100" s="1"/>
      <c r="B100" s="2"/>
      <c r="C100" s="3"/>
      <c r="D100" s="3"/>
      <c r="E100" s="3"/>
      <c r="F100" s="4"/>
      <c r="G100" s="4"/>
      <c r="H100" s="1"/>
    </row>
  </sheetData>
  <mergeCells count="4">
    <mergeCell ref="B5:D5"/>
    <mergeCell ref="B2:B3"/>
    <mergeCell ref="C2:D3"/>
    <mergeCell ref="F3:G3"/>
  </mergeCells>
  <hyperlinks>
    <hyperlink ref="B10" r:id="rId1" xr:uid="{00000000-0004-0000-0300-000000000000}"/>
    <hyperlink ref="B11" r:id="rId2" xr:uid="{00000000-0004-0000-0300-000001000000}"/>
    <hyperlink ref="B16" r:id="rId3" xr:uid="{00000000-0004-0000-0300-000002000000}"/>
    <hyperlink ref="B17" r:id="rId4" xr:uid="{00000000-0004-0000-0300-000003000000}"/>
    <hyperlink ref="B18" r:id="rId5" xr:uid="{00000000-0004-0000-0300-000004000000}"/>
    <hyperlink ref="B19" r:id="rId6" xr:uid="{00000000-0004-0000-0300-000005000000}"/>
    <hyperlink ref="B24" r:id="rId7" xr:uid="{00000000-0004-0000-0300-000006000000}"/>
    <hyperlink ref="B25" r:id="rId8" xr:uid="{00000000-0004-0000-0300-000007000000}"/>
    <hyperlink ref="B26" r:id="rId9" xr:uid="{00000000-0004-0000-0300-000008000000}"/>
    <hyperlink ref="B27" r:id="rId10" xr:uid="{00000000-0004-0000-0300-000009000000}"/>
    <hyperlink ref="B28" r:id="rId11" xr:uid="{00000000-0004-0000-0300-00000A000000}"/>
    <hyperlink ref="B29" r:id="rId12" xr:uid="{00000000-0004-0000-0300-00000B000000}"/>
    <hyperlink ref="B30" r:id="rId13" xr:uid="{00000000-0004-0000-0300-00000C000000}"/>
    <hyperlink ref="B31" r:id="rId14" xr:uid="{00000000-0004-0000-0300-00000D000000}"/>
    <hyperlink ref="B32" r:id="rId15" xr:uid="{00000000-0004-0000-0300-00000E000000}"/>
    <hyperlink ref="B33" r:id="rId16" xr:uid="{00000000-0004-0000-0300-00000F000000}"/>
    <hyperlink ref="B34" r:id="rId17" xr:uid="{00000000-0004-0000-0300-000010000000}"/>
    <hyperlink ref="B35" r:id="rId18" xr:uid="{00000000-0004-0000-0300-000011000000}"/>
    <hyperlink ref="B36" r:id="rId19" xr:uid="{00000000-0004-0000-0300-000012000000}"/>
    <hyperlink ref="B37" r:id="rId20" xr:uid="{00000000-0004-0000-0300-000013000000}"/>
    <hyperlink ref="B38" r:id="rId21" xr:uid="{00000000-0004-0000-0300-000014000000}"/>
    <hyperlink ref="B39" r:id="rId22" xr:uid="{00000000-0004-0000-0300-000015000000}"/>
    <hyperlink ref="B40" r:id="rId23" xr:uid="{00000000-0004-0000-0300-000016000000}"/>
    <hyperlink ref="B41" r:id="rId24" xr:uid="{00000000-0004-0000-0300-000017000000}"/>
    <hyperlink ref="B42" r:id="rId25" xr:uid="{00000000-0004-0000-0300-000018000000}"/>
    <hyperlink ref="B43" r:id="rId26" xr:uid="{00000000-0004-0000-0300-000019000000}"/>
    <hyperlink ref="B44" r:id="rId27" xr:uid="{00000000-0004-0000-0300-00001A000000}"/>
    <hyperlink ref="B45" r:id="rId28" xr:uid="{00000000-0004-0000-0300-00001B000000}"/>
    <hyperlink ref="B46" r:id="rId29" xr:uid="{00000000-0004-0000-0300-00001C000000}"/>
    <hyperlink ref="B47" r:id="rId30" xr:uid="{00000000-0004-0000-0300-00001D000000}"/>
    <hyperlink ref="B48" r:id="rId31" xr:uid="{00000000-0004-0000-0300-00001E000000}"/>
    <hyperlink ref="B49" r:id="rId32" xr:uid="{00000000-0004-0000-0300-00001F000000}"/>
    <hyperlink ref="B50" r:id="rId33" xr:uid="{00000000-0004-0000-0300-000020000000}"/>
    <hyperlink ref="B51" r:id="rId34" xr:uid="{00000000-0004-0000-0300-000021000000}"/>
    <hyperlink ref="B52" r:id="rId35" xr:uid="{00000000-0004-0000-0300-000022000000}"/>
    <hyperlink ref="B53" r:id="rId36" xr:uid="{00000000-0004-0000-0300-000023000000}"/>
    <hyperlink ref="B54" r:id="rId37" xr:uid="{00000000-0004-0000-0300-000024000000}"/>
    <hyperlink ref="B55" r:id="rId38" xr:uid="{00000000-0004-0000-0300-000025000000}"/>
    <hyperlink ref="B56" r:id="rId39" xr:uid="{00000000-0004-0000-0300-000026000000}"/>
    <hyperlink ref="B57" r:id="rId40" xr:uid="{00000000-0004-0000-0300-000027000000}"/>
    <hyperlink ref="B58" r:id="rId41" xr:uid="{00000000-0004-0000-0300-000028000000}"/>
    <hyperlink ref="B59" r:id="rId42" xr:uid="{00000000-0004-0000-0300-000029000000}"/>
    <hyperlink ref="B60" r:id="rId43" xr:uid="{00000000-0004-0000-0300-00002A000000}"/>
    <hyperlink ref="B61" r:id="rId44" xr:uid="{00000000-0004-0000-0300-00002B000000}"/>
    <hyperlink ref="B62" r:id="rId45" xr:uid="{00000000-0004-0000-0300-00002C000000}"/>
    <hyperlink ref="B63" r:id="rId46" xr:uid="{00000000-0004-0000-0300-00002D000000}"/>
    <hyperlink ref="B64" r:id="rId47" xr:uid="{00000000-0004-0000-0300-00002E000000}"/>
    <hyperlink ref="B65" r:id="rId48" xr:uid="{00000000-0004-0000-0300-00002F000000}"/>
    <hyperlink ref="B66" r:id="rId49" xr:uid="{00000000-0004-0000-0300-000030000000}"/>
    <hyperlink ref="B67" r:id="rId50" xr:uid="{00000000-0004-0000-0300-000031000000}"/>
    <hyperlink ref="B68" r:id="rId51" xr:uid="{00000000-0004-0000-0300-000032000000}"/>
    <hyperlink ref="B69" r:id="rId52" xr:uid="{00000000-0004-0000-0300-000033000000}"/>
    <hyperlink ref="B70" r:id="rId53" xr:uid="{00000000-0004-0000-0300-000034000000}"/>
    <hyperlink ref="B71" r:id="rId54" xr:uid="{00000000-0004-0000-0300-000035000000}"/>
    <hyperlink ref="B76" r:id="rId55" xr:uid="{00000000-0004-0000-0300-000036000000}"/>
    <hyperlink ref="B77" r:id="rId56" xr:uid="{00000000-0004-0000-0300-000037000000}"/>
    <hyperlink ref="B82" r:id="rId57" xr:uid="{00000000-0004-0000-0300-000038000000}"/>
    <hyperlink ref="B83" r:id="rId58" xr:uid="{00000000-0004-0000-0300-000039000000}"/>
    <hyperlink ref="B84" r:id="rId59" xr:uid="{00000000-0004-0000-0300-00003A000000}"/>
    <hyperlink ref="B85" r:id="rId60" xr:uid="{00000000-0004-0000-0300-00003B000000}"/>
    <hyperlink ref="B86" r:id="rId61" xr:uid="{00000000-0004-0000-0300-00003C000000}"/>
    <hyperlink ref="B87" r:id="rId62" xr:uid="{00000000-0004-0000-0300-00003D000000}"/>
    <hyperlink ref="B88" r:id="rId63" xr:uid="{00000000-0004-0000-0300-00003E000000}"/>
    <hyperlink ref="B89" r:id="rId64" xr:uid="{00000000-0004-0000-0300-00003F000000}"/>
    <hyperlink ref="B98" r:id="rId65" xr:uid="{00000000-0004-0000-0300-000040000000}"/>
  </hyperlinks>
  <printOptions horizontalCentered="1" gridLines="1"/>
  <pageMargins left="0.25" right="0.25" top="0.75" bottom="0.75" header="0" footer="0"/>
  <pageSetup paperSize="9" fitToHeight="0" pageOrder="overThenDown" orientation="landscape" cellComments="atEnd"/>
  <drawing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Intrusion protection | Baseline</vt:lpstr>
      <vt:lpstr>Video surveillance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Користувач</cp:lastModifiedBy>
  <dcterms:modified xsi:type="dcterms:W3CDTF">2025-12-08T12:45:50Z</dcterms:modified>
</cp:coreProperties>
</file>